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488" windowWidth="14856" windowHeight="8760" activeTab="0"/>
  </bookViews>
  <sheets>
    <sheet name="English Profile" sheetId="1" r:id="rId1"/>
  </sheets>
  <definedNames>
    <definedName name="Begin_Station__Lane_LT">#REF!</definedName>
    <definedName name="Begin_Station__Lane_RT">#REF!</definedName>
    <definedName name="BLA">#REF!</definedName>
    <definedName name="BLB">#REF!</definedName>
    <definedName name="Date_Mix_Cored">#REF!</definedName>
    <definedName name="DMC">#REF!</definedName>
    <definedName name="ELA">#REF!</definedName>
    <definedName name="ELB">#REF!</definedName>
    <definedName name="End_Station__Lane_LT">#REF!</definedName>
    <definedName name="End_Station__Lane_RT">#REF!</definedName>
    <definedName name="Lane_Width_Paved">#REF!</definedName>
    <definedName name="LotDetermination">#REF!</definedName>
    <definedName name="LWP">#REF!</definedName>
    <definedName name="Minimum_Lots_Required">#REF!</definedName>
    <definedName name="MLR">#REF!</definedName>
    <definedName name="_xlnm.Print_Area" localSheetId="0">'English Profile'!$A$1:$I$55</definedName>
    <definedName name="Required_Lot_Length">#REF!</definedName>
    <definedName name="RLL">#REF!</definedName>
    <definedName name="SLA">#REF!</definedName>
    <definedName name="SLB">#REF!</definedName>
    <definedName name="Stations_Paved__Lane_RT">#REF!</definedName>
    <definedName name="Stations_Paved_Lane_LT">#REF!</definedName>
    <definedName name="Total_Stations_Paved">#REF!</definedName>
    <definedName name="Total_Tons_Paved">#REF!</definedName>
    <definedName name="TSP">#REF!</definedName>
    <definedName name="TTP">#REF!</definedName>
  </definedNames>
  <calcPr fullCalcOnLoad="1"/>
</workbook>
</file>

<file path=xl/comments1.xml><?xml version="1.0" encoding="utf-8"?>
<comments xmlns="http://schemas.openxmlformats.org/spreadsheetml/2006/main">
  <authors>
    <author>evan1deb</author>
  </authors>
  <commentList>
    <comment ref="I10" authorId="0">
      <text>
        <r>
          <rPr>
            <b/>
            <sz val="8"/>
            <rFont val="Tahoma"/>
            <family val="2"/>
          </rPr>
          <t xml:space="preserve">BUMPS $450
CONSTRUCTION JOINT BUMPS $900
</t>
        </r>
        <r>
          <rPr>
            <b/>
            <sz val="8"/>
            <color indexed="10"/>
            <rFont val="Tahoma"/>
            <family val="2"/>
          </rPr>
          <t xml:space="preserve">ENTER NEGATIVE NUMBERS IN THESE COLUMNS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/>
        </r>
      </text>
    </comment>
    <comment ref="H10" authorId="0">
      <text>
        <r>
          <rPr>
            <b/>
            <sz val="8"/>
            <rFont val="Tahoma"/>
            <family val="2"/>
          </rPr>
          <t xml:space="preserve">CORRECTIVE ACTION  $450
</t>
        </r>
        <r>
          <rPr>
            <b/>
            <sz val="8"/>
            <color indexed="10"/>
            <rFont val="Tahoma"/>
            <family val="2"/>
          </rPr>
          <t>ENTER NEGATIVE NUMBERS IN THESE COLUMNS</t>
        </r>
      </text>
    </comment>
    <comment ref="A8" authorId="0">
      <text>
        <r>
          <rPr>
            <b/>
            <sz val="8"/>
            <rFont val="Tahoma"/>
            <family val="0"/>
          </rPr>
          <t>STATIONING CAN BE INCREASING OR DECREASING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DO NOT ADD THE PLUS SIGN FOR STATIONING</t>
        </r>
      </text>
    </comment>
  </commentList>
</comments>
</file>

<file path=xl/sharedStrings.xml><?xml version="1.0" encoding="utf-8"?>
<sst xmlns="http://schemas.openxmlformats.org/spreadsheetml/2006/main" count="90" uniqueCount="81">
  <si>
    <t>ENGLISH</t>
  </si>
  <si>
    <t>LVWE15030</t>
  </si>
  <si>
    <t>A: 52-34</t>
  </si>
  <si>
    <t>S.P.</t>
  </si>
  <si>
    <t>LVWE25030</t>
  </si>
  <si>
    <t>B: 58-28</t>
  </si>
  <si>
    <t>LANE</t>
  </si>
  <si>
    <t>MIX</t>
  </si>
  <si>
    <t xml:space="preserve"> DATE MEASURED</t>
  </si>
  <si>
    <t>LVWE35030</t>
  </si>
  <si>
    <t>C: 58-34</t>
  </si>
  <si>
    <t>PG</t>
  </si>
  <si>
    <t>LVWE45030</t>
  </si>
  <si>
    <t>D: 58-40</t>
  </si>
  <si>
    <t>BEGIN STATION =</t>
  </si>
  <si>
    <t>END STATION =</t>
  </si>
  <si>
    <t>LVWE55030</t>
  </si>
  <si>
    <t>E: 64-28</t>
  </si>
  <si>
    <t>F: 64-34</t>
  </si>
  <si>
    <t>LENGTH</t>
  </si>
  <si>
    <t>BEGIN</t>
  </si>
  <si>
    <t>END</t>
  </si>
  <si>
    <t>PAY</t>
  </si>
  <si>
    <t>CORRECTIVE</t>
  </si>
  <si>
    <t>BUMP</t>
  </si>
  <si>
    <t>G: 64-40</t>
  </si>
  <si>
    <t>(feet)</t>
  </si>
  <si>
    <t>STATION</t>
  </si>
  <si>
    <t>FACTOR</t>
  </si>
  <si>
    <t>ACTION</t>
  </si>
  <si>
    <t>H: 70-28</t>
  </si>
  <si>
    <t>(A)</t>
  </si>
  <si>
    <t>I: 70-34</t>
  </si>
  <si>
    <t xml:space="preserve"> </t>
  </si>
  <si>
    <t>L: 64-22</t>
  </si>
  <si>
    <t>MVWE15035</t>
  </si>
  <si>
    <t>MVWE25035</t>
  </si>
  <si>
    <t>MVWE35035</t>
  </si>
  <si>
    <t>MVWE45035</t>
  </si>
  <si>
    <t>MVWE55035</t>
  </si>
  <si>
    <t>HVWE17540</t>
  </si>
  <si>
    <t>HVWE27540</t>
  </si>
  <si>
    <t>HVWE37540</t>
  </si>
  <si>
    <t>HVWE47540</t>
  </si>
  <si>
    <t>HVWE57540</t>
  </si>
  <si>
    <t>SPWEA140</t>
  </si>
  <si>
    <t>SPWEA240</t>
  </si>
  <si>
    <t>SPWEA340</t>
  </si>
  <si>
    <t>SPWEA440</t>
  </si>
  <si>
    <t>SPWEA540</t>
  </si>
  <si>
    <t>SPWEA640</t>
  </si>
  <si>
    <t>SPWEA740</t>
  </si>
  <si>
    <t>SPWEB140</t>
  </si>
  <si>
    <t>PROFILE INC</t>
  </si>
  <si>
    <t>PROFILE</t>
  </si>
  <si>
    <t>CORR. ACT.</t>
  </si>
  <si>
    <t>BUMPS</t>
  </si>
  <si>
    <t>SPWEB240</t>
  </si>
  <si>
    <t>PROFILE DISIN</t>
  </si>
  <si>
    <t>SPWEB340</t>
  </si>
  <si>
    <t>SPWEB440</t>
  </si>
  <si>
    <t xml:space="preserve">        TOTAL INCENTIVE / DISINCENTIVE THIS SHEET =</t>
  </si>
  <si>
    <t>SPWEB540</t>
  </si>
  <si>
    <t>SPWEB640</t>
  </si>
  <si>
    <t>Data Entered By:</t>
  </si>
  <si>
    <t>Checked by:</t>
  </si>
  <si>
    <t>SPWEB740</t>
  </si>
  <si>
    <t>SPWEC140</t>
  </si>
  <si>
    <t>SPWEC240</t>
  </si>
  <si>
    <t>SPWEC340</t>
  </si>
  <si>
    <t>SPWEC440</t>
  </si>
  <si>
    <t>SPWEC540</t>
  </si>
  <si>
    <t>SPWEC640</t>
  </si>
  <si>
    <t>SPWEC740</t>
  </si>
  <si>
    <t>% IMPROVEMENT</t>
  </si>
  <si>
    <t>ORIGINAL</t>
  </si>
  <si>
    <t>FINAL</t>
  </si>
  <si>
    <t>IRI</t>
  </si>
  <si>
    <t>SEGMENT</t>
  </si>
  <si>
    <t>% IMPROVEMENT PROFILE SUMMARY 2008</t>
  </si>
  <si>
    <t>Signature: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</si>
</sst>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+###.00"/>
    <numFmt numFmtId="166" formatCode="#\+##0.00_);\(#,##0.00\)"/>
    <numFmt numFmtId="167" formatCode="0.000"/>
    <numFmt numFmtId="168" formatCode="0.0%"/>
    <numFmt numFmtId="169" formatCode="0.0000"/>
    <numFmt numFmtId="170" formatCode="0.00000"/>
    <numFmt numFmtId="171" formatCode="#,##0.000"/>
    <numFmt numFmtId="172" formatCode=".0&quot;C&quot;"/>
    <numFmt numFmtId="173" formatCode="m/d/yy\ h:mm\ AM/PM"/>
    <numFmt numFmtId="174" formatCode="0.000000"/>
    <numFmt numFmtId="175" formatCode="#\+###"/>
    <numFmt numFmtId="176" formatCode="#\+##"/>
    <numFmt numFmtId="177" formatCode="00000"/>
    <numFmt numFmtId="178" formatCode="#\+00.00"/>
    <numFmt numFmtId="179" formatCode="#\+00"/>
    <numFmt numFmtId="180" formatCode="#\+000.00"/>
    <numFmt numFmtId="181" formatCode="#\+0000.00"/>
    <numFmt numFmtId="182" formatCode="&quot;$&quot;#,##0.00"/>
    <numFmt numFmtId="183" formatCode="#,##0.0"/>
    <numFmt numFmtId="184" formatCode="&quot;$&quot;#,##0.00;[Red]&quot;$&quot;#,##0.00"/>
    <numFmt numFmtId="185" formatCode="mm/dd/yy"/>
    <numFmt numFmtId="186" formatCode="m/d"/>
    <numFmt numFmtId="187" formatCode="#\+000\ "/>
    <numFmt numFmtId="188" formatCode="###\+##"/>
    <numFmt numFmtId="189" formatCode="&quot;$&quot;#,##0.00;[Red]\-&quot;$&quot;#,##0.00"/>
    <numFmt numFmtId="190" formatCode="dd\-mmm\-yy"/>
    <numFmt numFmtId="191" formatCode="[Red]\-&quot;$&quot;#,##0.00"/>
    <numFmt numFmtId="192" formatCode="[Red]&quot;$&quot;#,##0.00"/>
    <numFmt numFmtId="193" formatCode="0.00000000"/>
    <numFmt numFmtId="194" formatCode="0.0000000"/>
    <numFmt numFmtId="195" formatCode="0.000000000"/>
    <numFmt numFmtId="196" formatCode="[Red]\-&quot;$&quot;#,##0.00;[Red]\-&quot;$&quot;#,##0.00"/>
  </numFmts>
  <fonts count="1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color indexed="17"/>
      <name val="Arial"/>
      <family val="2"/>
    </font>
    <font>
      <b/>
      <sz val="8"/>
      <color indexed="10"/>
      <name val="Tahoma"/>
      <family val="2"/>
    </font>
    <font>
      <sz val="8"/>
      <color indexed="5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8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0" fillId="0" borderId="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188" fontId="0" fillId="0" borderId="4" xfId="0" applyNumberFormat="1" applyBorder="1" applyAlignment="1">
      <alignment horizontal="center"/>
    </xf>
    <xf numFmtId="189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189" fontId="4" fillId="0" borderId="9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1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88" fontId="0" fillId="0" borderId="4" xfId="0" applyNumberFormat="1" applyFill="1" applyBorder="1" applyAlignment="1" applyProtection="1">
      <alignment horizontal="center"/>
      <protection locked="0"/>
    </xf>
    <xf numFmtId="188" fontId="0" fillId="0" borderId="0" xfId="0" applyNumberForma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14" fontId="0" fillId="2" borderId="10" xfId="0" applyNumberFormat="1" applyFill="1" applyBorder="1" applyAlignment="1" applyProtection="1">
      <alignment horizontal="center"/>
      <protection locked="0"/>
    </xf>
    <xf numFmtId="188" fontId="0" fillId="2" borderId="10" xfId="0" applyNumberFormat="1" applyFill="1" applyBorder="1" applyAlignment="1" applyProtection="1">
      <alignment horizontal="center"/>
      <protection locked="0"/>
    </xf>
    <xf numFmtId="189" fontId="0" fillId="0" borderId="9" xfId="0" applyNumberFormat="1" applyBorder="1" applyAlignment="1" applyProtection="1">
      <alignment horizontal="center"/>
      <protection/>
    </xf>
    <xf numFmtId="193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2" fontId="0" fillId="0" borderId="18" xfId="0" applyNumberFormat="1" applyBorder="1" applyAlignment="1">
      <alignment horizontal="center"/>
    </xf>
    <xf numFmtId="18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/>
    </xf>
    <xf numFmtId="196" fontId="4" fillId="2" borderId="23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2" borderId="9" xfId="0" applyNumberFormat="1" applyFill="1" applyBorder="1" applyAlignment="1" applyProtection="1">
      <alignment horizontal="center"/>
      <protection locked="0"/>
    </xf>
    <xf numFmtId="14" fontId="11" fillId="0" borderId="2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192" fontId="0" fillId="0" borderId="16" xfId="0" applyNumberFormat="1" applyBorder="1" applyAlignment="1">
      <alignment/>
    </xf>
    <xf numFmtId="192" fontId="0" fillId="0" borderId="17" xfId="0" applyNumberFormat="1" applyBorder="1" applyAlignment="1">
      <alignment/>
    </xf>
    <xf numFmtId="167" fontId="0" fillId="0" borderId="0" xfId="0" applyNumberFormat="1" applyAlignment="1">
      <alignment horizontal="center"/>
    </xf>
    <xf numFmtId="167" fontId="0" fillId="2" borderId="10" xfId="0" applyNumberForma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7" fontId="0" fillId="2" borderId="2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189" fontId="2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96"/>
  <sheetViews>
    <sheetView showGridLines="0" tabSelected="1" view="pageBreakPreview" zoomScaleNormal="75" zoomScaleSheetLayoutView="100" workbookViewId="0" topLeftCell="A1">
      <selection activeCell="G13" sqref="G13"/>
    </sheetView>
  </sheetViews>
  <sheetFormatPr defaultColWidth="9.140625" defaultRowHeight="12.75"/>
  <cols>
    <col min="1" max="1" width="14.00390625" style="0" customWidth="1"/>
    <col min="2" max="2" width="11.28125" style="0" customWidth="1"/>
    <col min="3" max="3" width="10.140625" style="0" customWidth="1"/>
    <col min="4" max="4" width="10.28125" style="0" customWidth="1"/>
    <col min="5" max="5" width="10.00390625" style="0" customWidth="1"/>
    <col min="6" max="6" width="17.140625" style="0" customWidth="1"/>
    <col min="7" max="7" width="12.00390625" style="0" customWidth="1"/>
    <col min="8" max="8" width="11.7109375" style="0" customWidth="1"/>
    <col min="9" max="9" width="12.8515625" style="0" customWidth="1"/>
    <col min="10" max="10" width="15.00390625" style="0" customWidth="1"/>
    <col min="11" max="11" width="18.140625" style="0" hidden="1" customWidth="1"/>
    <col min="12" max="38" width="9.140625" style="0" hidden="1" customWidth="1"/>
    <col min="39" max="40" width="9.140625" style="0" customWidth="1"/>
  </cols>
  <sheetData>
    <row r="1" spans="1:28" ht="12.75">
      <c r="A1" s="2"/>
      <c r="B1" s="3"/>
      <c r="C1" s="4"/>
      <c r="D1" s="4"/>
      <c r="E1" s="4"/>
      <c r="F1" s="5"/>
      <c r="G1" s="4"/>
      <c r="H1" s="4"/>
      <c r="I1" s="4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66">
        <v>39758</v>
      </c>
      <c r="B2" s="6"/>
      <c r="C2" s="6"/>
      <c r="D2" s="6"/>
      <c r="E2" s="6"/>
      <c r="F2" s="7"/>
      <c r="G2" s="6"/>
      <c r="H2" s="6"/>
      <c r="I2" s="8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>
      <c r="A3" s="93" t="s">
        <v>79</v>
      </c>
      <c r="B3" s="94"/>
      <c r="C3" s="94"/>
      <c r="D3" s="94"/>
      <c r="E3" s="94"/>
      <c r="F3" s="94"/>
      <c r="G3" s="94"/>
      <c r="H3" s="94"/>
      <c r="I3" s="95"/>
      <c r="J3" s="8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9"/>
      <c r="B4" s="10"/>
      <c r="C4" s="10"/>
      <c r="D4" s="10"/>
      <c r="E4" s="10"/>
      <c r="F4" s="11" t="s">
        <v>0</v>
      </c>
      <c r="G4" s="10"/>
      <c r="H4" s="10"/>
      <c r="I4" s="12"/>
      <c r="J4" s="10"/>
      <c r="K4" s="1"/>
      <c r="L4" s="1"/>
      <c r="M4" s="1"/>
      <c r="N4" s="1"/>
      <c r="O4" s="1"/>
      <c r="P4" s="1"/>
      <c r="Q4" s="1"/>
      <c r="R4" s="1"/>
      <c r="S4" s="1"/>
      <c r="T4" s="13" t="s">
        <v>1</v>
      </c>
      <c r="U4" s="13" t="s">
        <v>2</v>
      </c>
      <c r="V4" s="1"/>
      <c r="W4" s="1"/>
      <c r="X4" s="1"/>
      <c r="Y4" s="1"/>
      <c r="Z4" s="1"/>
      <c r="AA4" s="1"/>
      <c r="AB4" s="1"/>
    </row>
    <row r="5" spans="1:28" ht="12.75">
      <c r="A5" s="14" t="s">
        <v>3</v>
      </c>
      <c r="B5" s="40"/>
      <c r="C5" s="82"/>
      <c r="D5" s="15"/>
      <c r="E5" s="15" t="s">
        <v>7</v>
      </c>
      <c r="F5" s="41"/>
      <c r="G5" s="99" t="s">
        <v>8</v>
      </c>
      <c r="H5" s="100"/>
      <c r="I5" s="42"/>
      <c r="J5" s="10"/>
      <c r="K5" s="1"/>
      <c r="L5" s="1"/>
      <c r="M5" s="1"/>
      <c r="N5" s="1"/>
      <c r="O5" s="1"/>
      <c r="P5" s="1"/>
      <c r="Q5" s="1"/>
      <c r="R5" s="1"/>
      <c r="S5" s="1"/>
      <c r="T5" s="13" t="s">
        <v>4</v>
      </c>
      <c r="U5" s="13" t="s">
        <v>5</v>
      </c>
      <c r="V5" s="1"/>
      <c r="W5" s="1"/>
      <c r="X5" s="1"/>
      <c r="Y5" s="1"/>
      <c r="Z5" s="1"/>
      <c r="AA5" s="1"/>
      <c r="AB5" s="1"/>
    </row>
    <row r="6" spans="1:28" ht="13.5" thickBot="1">
      <c r="A6" s="14" t="s">
        <v>6</v>
      </c>
      <c r="B6" s="40"/>
      <c r="C6" s="82"/>
      <c r="D6" s="15"/>
      <c r="E6" s="15" t="s">
        <v>11</v>
      </c>
      <c r="F6" s="41"/>
      <c r="G6" s="99"/>
      <c r="H6" s="96"/>
      <c r="I6" s="83"/>
      <c r="J6" s="10"/>
      <c r="K6" s="1"/>
      <c r="L6" s="1"/>
      <c r="M6" s="1"/>
      <c r="N6" s="1"/>
      <c r="O6" s="1"/>
      <c r="P6" s="1"/>
      <c r="Q6" s="1"/>
      <c r="R6" s="1"/>
      <c r="S6" s="1"/>
      <c r="T6" s="13" t="s">
        <v>9</v>
      </c>
      <c r="U6" s="13" t="s">
        <v>10</v>
      </c>
      <c r="V6" s="1"/>
      <c r="W6" s="1"/>
      <c r="X6" s="1"/>
      <c r="Y6" s="1"/>
      <c r="Z6" s="1"/>
      <c r="AA6" s="1"/>
      <c r="AB6" s="1"/>
    </row>
    <row r="7" spans="1:28" ht="12.75">
      <c r="A7" s="9"/>
      <c r="B7" s="10"/>
      <c r="C7" s="82"/>
      <c r="D7" s="82"/>
      <c r="E7" s="82"/>
      <c r="F7" s="37"/>
      <c r="G7" s="10"/>
      <c r="H7" s="10"/>
      <c r="I7" s="12"/>
      <c r="J7" s="10"/>
      <c r="K7" s="45">
        <v>-300</v>
      </c>
      <c r="L7" s="1">
        <v>-1000</v>
      </c>
      <c r="M7" s="1"/>
      <c r="N7" s="1"/>
      <c r="O7" s="50"/>
      <c r="P7" s="49"/>
      <c r="Q7" s="1"/>
      <c r="R7" s="1"/>
      <c r="S7" s="1"/>
      <c r="T7" s="13" t="s">
        <v>12</v>
      </c>
      <c r="U7" s="13" t="s">
        <v>13</v>
      </c>
      <c r="V7" s="1"/>
      <c r="W7" s="1"/>
      <c r="X7" s="1"/>
      <c r="Y7" s="1"/>
      <c r="Z7" s="1"/>
      <c r="AA7" s="50"/>
      <c r="AB7" s="49"/>
    </row>
    <row r="8" spans="1:28" ht="12.75">
      <c r="A8" s="101" t="s">
        <v>14</v>
      </c>
      <c r="B8" s="102"/>
      <c r="C8" s="43">
        <v>100</v>
      </c>
      <c r="D8" s="38"/>
      <c r="E8" s="39"/>
      <c r="F8" s="103" t="s">
        <v>15</v>
      </c>
      <c r="G8" s="104"/>
      <c r="H8" s="43">
        <v>19000</v>
      </c>
      <c r="I8" s="12"/>
      <c r="J8" s="10"/>
      <c r="K8" s="45">
        <v>0</v>
      </c>
      <c r="L8" s="1">
        <v>-1000</v>
      </c>
      <c r="M8" s="1"/>
      <c r="N8" s="1"/>
      <c r="O8" s="51"/>
      <c r="P8" s="52"/>
      <c r="Q8" s="1"/>
      <c r="R8" s="1"/>
      <c r="S8" s="1"/>
      <c r="T8" s="13" t="s">
        <v>16</v>
      </c>
      <c r="U8" s="13" t="s">
        <v>17</v>
      </c>
      <c r="V8" s="1"/>
      <c r="W8" s="1"/>
      <c r="X8" s="1"/>
      <c r="Y8" s="1"/>
      <c r="Z8" s="1"/>
      <c r="AA8" s="51"/>
      <c r="AB8" s="52"/>
    </row>
    <row r="9" spans="1:28" ht="12.75">
      <c r="A9" s="9"/>
      <c r="B9" s="10"/>
      <c r="C9" s="10"/>
      <c r="D9" s="10"/>
      <c r="E9" s="10"/>
      <c r="F9" s="16"/>
      <c r="G9" s="10"/>
      <c r="H9" s="10"/>
      <c r="I9" s="12"/>
      <c r="J9" s="10"/>
      <c r="K9" s="45">
        <v>2</v>
      </c>
      <c r="L9" s="1">
        <v>-1000</v>
      </c>
      <c r="M9" s="1"/>
      <c r="N9" s="1"/>
      <c r="O9" s="51"/>
      <c r="P9" s="52"/>
      <c r="Q9" s="1"/>
      <c r="R9" s="1"/>
      <c r="S9" s="1"/>
      <c r="T9" s="13" t="s">
        <v>35</v>
      </c>
      <c r="U9" s="13" t="s">
        <v>18</v>
      </c>
      <c r="V9" s="1"/>
      <c r="W9" s="1"/>
      <c r="X9" s="1"/>
      <c r="Y9" s="1"/>
      <c r="Z9" s="15" t="s">
        <v>19</v>
      </c>
      <c r="AA9" s="51"/>
      <c r="AB9" s="52"/>
    </row>
    <row r="10" spans="1:28" ht="12.75">
      <c r="A10" s="14" t="s">
        <v>20</v>
      </c>
      <c r="B10" s="15" t="s">
        <v>21</v>
      </c>
      <c r="C10" s="15" t="s">
        <v>19</v>
      </c>
      <c r="D10" s="15" t="s">
        <v>75</v>
      </c>
      <c r="E10" s="15" t="s">
        <v>76</v>
      </c>
      <c r="F10" s="11" t="s">
        <v>74</v>
      </c>
      <c r="G10" s="15" t="s">
        <v>78</v>
      </c>
      <c r="H10" s="15" t="s">
        <v>23</v>
      </c>
      <c r="I10" s="79" t="s">
        <v>24</v>
      </c>
      <c r="J10" s="10"/>
      <c r="K10" s="45">
        <v>3</v>
      </c>
      <c r="L10" s="1">
        <v>-1000</v>
      </c>
      <c r="M10" s="1"/>
      <c r="N10" s="1"/>
      <c r="O10" s="51"/>
      <c r="P10" s="52"/>
      <c r="Q10" s="1"/>
      <c r="R10" s="1"/>
      <c r="S10" s="1"/>
      <c r="T10" s="13" t="s">
        <v>36</v>
      </c>
      <c r="U10" s="13" t="s">
        <v>25</v>
      </c>
      <c r="V10" s="1"/>
      <c r="W10" s="96" t="s">
        <v>22</v>
      </c>
      <c r="X10" s="96"/>
      <c r="Y10" s="1"/>
      <c r="Z10" s="15" t="s">
        <v>26</v>
      </c>
      <c r="AA10" s="51"/>
      <c r="AB10" s="52"/>
    </row>
    <row r="11" spans="1:28" ht="13.5" thickBot="1">
      <c r="A11" s="14" t="s">
        <v>27</v>
      </c>
      <c r="B11" s="15" t="s">
        <v>27</v>
      </c>
      <c r="C11" s="15" t="s">
        <v>26</v>
      </c>
      <c r="D11" s="15" t="s">
        <v>78</v>
      </c>
      <c r="E11" s="15" t="s">
        <v>78</v>
      </c>
      <c r="F11" s="11"/>
      <c r="G11" s="15" t="s">
        <v>22</v>
      </c>
      <c r="H11" s="15" t="s">
        <v>29</v>
      </c>
      <c r="I11" s="79"/>
      <c r="J11" s="10"/>
      <c r="K11" s="45">
        <v>4</v>
      </c>
      <c r="L11" s="1">
        <v>-1000</v>
      </c>
      <c r="M11" s="1"/>
      <c r="N11" s="1"/>
      <c r="O11" s="51"/>
      <c r="P11" s="52"/>
      <c r="Q11" s="1"/>
      <c r="R11" s="1"/>
      <c r="S11" s="1"/>
      <c r="T11" s="13" t="s">
        <v>37</v>
      </c>
      <c r="U11" s="13" t="s">
        <v>30</v>
      </c>
      <c r="V11" s="1"/>
      <c r="W11" s="96" t="s">
        <v>28</v>
      </c>
      <c r="X11" s="96"/>
      <c r="Y11" s="1"/>
      <c r="Z11" s="17" t="s">
        <v>31</v>
      </c>
      <c r="AA11" s="51"/>
      <c r="AB11" s="52"/>
    </row>
    <row r="12" spans="1:28" ht="14.25" thickBot="1" thickTop="1">
      <c r="A12" s="18"/>
      <c r="B12" s="19"/>
      <c r="C12" s="17" t="s">
        <v>31</v>
      </c>
      <c r="D12" s="17" t="s">
        <v>77</v>
      </c>
      <c r="E12" s="17" t="s">
        <v>77</v>
      </c>
      <c r="F12" s="20"/>
      <c r="G12" s="17"/>
      <c r="H12" s="19"/>
      <c r="I12" s="84"/>
      <c r="J12" s="10"/>
      <c r="K12" s="45">
        <v>5</v>
      </c>
      <c r="L12" s="1">
        <v>-1000</v>
      </c>
      <c r="M12" s="1"/>
      <c r="N12" s="1"/>
      <c r="O12" s="51"/>
      <c r="P12" s="52"/>
      <c r="Q12" s="1"/>
      <c r="R12" s="1"/>
      <c r="S12" s="1"/>
      <c r="T12" s="13" t="s">
        <v>38</v>
      </c>
      <c r="U12" s="13" t="s">
        <v>32</v>
      </c>
      <c r="V12" s="1"/>
      <c r="W12" s="1"/>
      <c r="X12" s="1"/>
      <c r="Y12" s="1"/>
      <c r="Z12" s="21" t="s">
        <v>33</v>
      </c>
      <c r="AA12" s="51"/>
      <c r="AB12" s="52"/>
    </row>
    <row r="13" spans="1:37" ht="13.5" thickTop="1">
      <c r="A13" s="22">
        <f>C8</f>
        <v>100</v>
      </c>
      <c r="B13" s="22">
        <f>IF($H$8&gt;$C$8,A13+528,A13-528)</f>
        <v>628</v>
      </c>
      <c r="C13" s="23">
        <f aca="true" t="shared" si="0" ref="C13:C48">IF($H$8&gt;$C$8,IF(B13="","",B13-A13),IF(B13="","",A13-B13))</f>
        <v>528</v>
      </c>
      <c r="D13" s="65">
        <v>55</v>
      </c>
      <c r="E13" s="65">
        <v>56</v>
      </c>
      <c r="F13" s="89">
        <f aca="true" t="shared" si="1" ref="F13:F48">(IF(D13="","",mndot_rounding_1(IF(D13=0,999999,((AF13-AG13)/AF13)*100))))</f>
        <v>-1.8</v>
      </c>
      <c r="G13" s="44">
        <f>IF(D13=0,"",(IF(AND(D13&lt;60,F13&gt;0,F13&lt;36.4)=TRUE,0,IF(F13&lt;15,-450,IF(F13&gt;64,180,-236+F13*6.5))))*C13/528)</f>
        <v>-450</v>
      </c>
      <c r="H13" s="61"/>
      <c r="I13" s="61"/>
      <c r="J13" s="10"/>
      <c r="K13" s="45">
        <v>8</v>
      </c>
      <c r="L13" s="1">
        <v>-1000</v>
      </c>
      <c r="M13" s="1"/>
      <c r="N13" s="24">
        <f>IF(AD13&gt;-900,AD13,"")</f>
      </c>
      <c r="O13" s="53">
        <f aca="true" t="shared" si="2" ref="O13:O48">IF(G13&lt;0,G13,"")</f>
        <v>-450</v>
      </c>
      <c r="P13" s="52"/>
      <c r="Q13" s="46">
        <f>IF(F13="","",VLOOKUP(F13,$K$7:$L$20,2))</f>
        <v>-1000</v>
      </c>
      <c r="R13" s="46">
        <f aca="true" t="shared" si="3" ref="R13:R23">IF(((E13&lt;50.05)*AND(F13&gt;0)),0,-1000)</f>
        <v>-1000</v>
      </c>
      <c r="S13" s="1"/>
      <c r="T13" s="13" t="s">
        <v>39</v>
      </c>
      <c r="U13" s="13" t="s">
        <v>34</v>
      </c>
      <c r="V13" s="1"/>
      <c r="W13" s="25">
        <f>IF(G13&gt;0,G13,0)</f>
        <v>0</v>
      </c>
      <c r="X13" s="25"/>
      <c r="Y13" s="1"/>
      <c r="Z13" s="10">
        <f aca="true" t="shared" si="4" ref="Z13:Z48">IF(B13="","",B13-A13)</f>
        <v>528</v>
      </c>
      <c r="AA13" s="51"/>
      <c r="AB13" s="52"/>
      <c r="AD13" s="57">
        <f>IF(Q13&gt;R13,Q13,R13)</f>
        <v>-1000</v>
      </c>
      <c r="AF13" s="62">
        <f>mndot_rounding_2(D13)</f>
        <v>55</v>
      </c>
      <c r="AG13" s="62">
        <f>mndot_rounding_2(E13)</f>
        <v>56</v>
      </c>
      <c r="AH13" s="67">
        <f>IF(AD13&gt;0,AD13,0)</f>
        <v>0</v>
      </c>
      <c r="AI13" s="68">
        <f>IF(((AD13&lt;0)*AND(AD13&gt;-900)),AD13,0)</f>
        <v>0</v>
      </c>
      <c r="AJ13" s="75">
        <f>+IF(H13&lt;0,H13,-H13)</f>
        <v>0</v>
      </c>
      <c r="AK13" s="74">
        <f>+IF(I13&lt;0,I13,-I13)</f>
        <v>0</v>
      </c>
    </row>
    <row r="14" spans="1:37" ht="12.75">
      <c r="A14" s="26">
        <f>IF($H$8&gt;$C$8,IF(B13&lt;$H$8,B13,""),IF(B13&gt;$H$8,B13,""))</f>
        <v>628</v>
      </c>
      <c r="B14" s="26">
        <f aca="true" t="shared" si="5" ref="B14:B48">IF($H$8&gt;$C$8,IF(B13="","",(IF(B13=$H$8,"",(IF(B13&gt;($H$8-778),($H$8),(IF(B13&gt;($H$8-528),$H$8,B13+528))))))),IF(B13="","",(IF(B13=$H$8,"",(IF(B13&lt;($H$8+778),($H$8),(IF(B13&lt;($H$8+528),$H$8,B13-528))))))))</f>
        <v>1156</v>
      </c>
      <c r="C14" s="23">
        <f t="shared" si="0"/>
        <v>528</v>
      </c>
      <c r="D14" s="65">
        <v>199.2</v>
      </c>
      <c r="E14" s="65">
        <v>50</v>
      </c>
      <c r="F14" s="89">
        <f t="shared" si="1"/>
        <v>74.9</v>
      </c>
      <c r="G14" s="44">
        <f aca="true" t="shared" si="6" ref="G14:G48">IF(D14=0,"",(IF(AND(D14&lt;60,F14&gt;0,F14&lt;36.4)=TRUE,0,IF(F14&lt;15,-450,IF(F14&gt;64,180,-236+F14*6.5))))*C14/528)</f>
        <v>180</v>
      </c>
      <c r="H14" s="61"/>
      <c r="I14" s="61"/>
      <c r="J14" s="10"/>
      <c r="K14" s="45">
        <v>10</v>
      </c>
      <c r="L14" s="1">
        <v>-1000</v>
      </c>
      <c r="M14" s="1"/>
      <c r="N14" s="24">
        <f aca="true" t="shared" si="7" ref="N14:N48">IF(AD14&gt;-900,AD14,"")</f>
        <v>100</v>
      </c>
      <c r="O14" s="53">
        <f t="shared" si="2"/>
      </c>
      <c r="P14" s="52"/>
      <c r="Q14" s="47">
        <f aca="true" t="shared" si="8" ref="Q14:Q48">IF(F14="","",VLOOKUP(F14,$K$7:$L$20,2))</f>
        <v>100</v>
      </c>
      <c r="R14" s="47">
        <f t="shared" si="3"/>
        <v>0</v>
      </c>
      <c r="S14" s="1"/>
      <c r="T14" s="13" t="s">
        <v>40</v>
      </c>
      <c r="U14" s="13"/>
      <c r="V14" s="1"/>
      <c r="W14" s="25">
        <f aca="true" t="shared" si="9" ref="W14:W48">IF(G14&gt;0,G14,0)</f>
        <v>180</v>
      </c>
      <c r="X14" s="1"/>
      <c r="Y14" s="1"/>
      <c r="Z14" s="10">
        <f t="shared" si="4"/>
        <v>528</v>
      </c>
      <c r="AA14" s="51"/>
      <c r="AB14" s="52"/>
      <c r="AD14" s="58">
        <f aca="true" t="shared" si="10" ref="AD14:AD48">IF(Q14&gt;R14,Q14,R14)</f>
        <v>100</v>
      </c>
      <c r="AF14" s="63">
        <f aca="true" t="shared" si="11" ref="AF14:AF48">mndot_rounding_2(D14)</f>
        <v>199.2</v>
      </c>
      <c r="AG14" s="63">
        <f aca="true" t="shared" si="12" ref="AG14:AG48">mndot_rounding_2(E14)</f>
        <v>50</v>
      </c>
      <c r="AH14" s="69">
        <f aca="true" t="shared" si="13" ref="AH14:AH48">IF(AD14&gt;0,AD14,0)</f>
        <v>100</v>
      </c>
      <c r="AI14" s="70">
        <f aca="true" t="shared" si="14" ref="AI14:AI48">IF(((AD14&lt;0)*AND(AD14&gt;-900)),AD14,0)</f>
        <v>0</v>
      </c>
      <c r="AJ14" s="69">
        <f aca="true" t="shared" si="15" ref="AJ14:AJ48">+IF(H14&lt;0,H14,-H14)</f>
        <v>0</v>
      </c>
      <c r="AK14" s="70">
        <f aca="true" t="shared" si="16" ref="AK14:AK48">+IF(I14&lt;0,I14,-I14)</f>
        <v>0</v>
      </c>
    </row>
    <row r="15" spans="1:37" ht="12.75">
      <c r="A15" s="26">
        <f aca="true" t="shared" si="17" ref="A15:A48">IF($H$8&gt;$C$8,IF(B14=$H$8,"",IF(A14&lt;$H$8,B14,"")),IF(B14=$H$8,"",IF(A14&gt;$H$8,B14,"")))</f>
        <v>1156</v>
      </c>
      <c r="B15" s="26">
        <f t="shared" si="5"/>
        <v>1684</v>
      </c>
      <c r="C15" s="23">
        <f t="shared" si="0"/>
        <v>528</v>
      </c>
      <c r="D15" s="65">
        <v>187.3</v>
      </c>
      <c r="E15" s="65">
        <v>50</v>
      </c>
      <c r="F15" s="89">
        <f t="shared" si="1"/>
        <v>73.3</v>
      </c>
      <c r="G15" s="44">
        <f t="shared" si="6"/>
        <v>180</v>
      </c>
      <c r="H15" s="61"/>
      <c r="I15" s="61"/>
      <c r="J15" s="10"/>
      <c r="K15" s="45">
        <v>10.05</v>
      </c>
      <c r="L15" s="1">
        <v>-100</v>
      </c>
      <c r="M15" s="1"/>
      <c r="N15" s="24">
        <f t="shared" si="7"/>
        <v>100</v>
      </c>
      <c r="O15" s="53">
        <f t="shared" si="2"/>
      </c>
      <c r="P15" s="52"/>
      <c r="Q15" s="47">
        <f t="shared" si="8"/>
        <v>100</v>
      </c>
      <c r="R15" s="47">
        <f t="shared" si="3"/>
        <v>0</v>
      </c>
      <c r="S15" s="1"/>
      <c r="T15" s="13" t="s">
        <v>41</v>
      </c>
      <c r="U15" s="1"/>
      <c r="V15" s="1"/>
      <c r="W15" s="25">
        <f t="shared" si="9"/>
        <v>180</v>
      </c>
      <c r="X15" s="1"/>
      <c r="Y15" s="1"/>
      <c r="Z15" s="10">
        <f t="shared" si="4"/>
        <v>528</v>
      </c>
      <c r="AA15" s="51"/>
      <c r="AB15" s="52"/>
      <c r="AD15" s="58">
        <f t="shared" si="10"/>
        <v>100</v>
      </c>
      <c r="AF15" s="63">
        <f t="shared" si="11"/>
        <v>187.3</v>
      </c>
      <c r="AG15" s="63">
        <f t="shared" si="12"/>
        <v>50</v>
      </c>
      <c r="AH15" s="69">
        <f t="shared" si="13"/>
        <v>100</v>
      </c>
      <c r="AI15" s="70">
        <f t="shared" si="14"/>
        <v>0</v>
      </c>
      <c r="AJ15" s="69">
        <f t="shared" si="15"/>
        <v>0</v>
      </c>
      <c r="AK15" s="70">
        <f t="shared" si="16"/>
        <v>0</v>
      </c>
    </row>
    <row r="16" spans="1:37" ht="12.75">
      <c r="A16" s="26">
        <f t="shared" si="17"/>
        <v>1684</v>
      </c>
      <c r="B16" s="26">
        <f t="shared" si="5"/>
        <v>2212</v>
      </c>
      <c r="C16" s="23">
        <f t="shared" si="0"/>
        <v>528</v>
      </c>
      <c r="D16" s="65">
        <v>125.3</v>
      </c>
      <c r="E16" s="65">
        <v>50</v>
      </c>
      <c r="F16" s="89">
        <f t="shared" si="1"/>
        <v>60.1</v>
      </c>
      <c r="G16" s="44">
        <f t="shared" si="6"/>
        <v>154.65000000000003</v>
      </c>
      <c r="H16" s="61"/>
      <c r="I16" s="61"/>
      <c r="J16" s="10"/>
      <c r="K16" s="45">
        <v>19.95</v>
      </c>
      <c r="L16" s="1">
        <v>-50</v>
      </c>
      <c r="M16" s="1"/>
      <c r="N16" s="24">
        <f t="shared" si="7"/>
        <v>100</v>
      </c>
      <c r="O16" s="53">
        <f t="shared" si="2"/>
      </c>
      <c r="P16" s="52"/>
      <c r="Q16" s="47">
        <f t="shared" si="8"/>
        <v>100</v>
      </c>
      <c r="R16" s="47">
        <f t="shared" si="3"/>
        <v>0</v>
      </c>
      <c r="S16" s="1"/>
      <c r="T16" s="13" t="s">
        <v>42</v>
      </c>
      <c r="U16" s="1"/>
      <c r="V16" s="1"/>
      <c r="W16" s="25">
        <f t="shared" si="9"/>
        <v>154.65000000000003</v>
      </c>
      <c r="X16" s="1"/>
      <c r="Y16" s="1"/>
      <c r="Z16" s="10">
        <f t="shared" si="4"/>
        <v>528</v>
      </c>
      <c r="AA16" s="51"/>
      <c r="AB16" s="52"/>
      <c r="AD16" s="58">
        <f t="shared" si="10"/>
        <v>100</v>
      </c>
      <c r="AF16" s="63">
        <f t="shared" si="11"/>
        <v>125.3</v>
      </c>
      <c r="AG16" s="63">
        <f t="shared" si="12"/>
        <v>50</v>
      </c>
      <c r="AH16" s="69">
        <f t="shared" si="13"/>
        <v>100</v>
      </c>
      <c r="AI16" s="70">
        <f t="shared" si="14"/>
        <v>0</v>
      </c>
      <c r="AJ16" s="69">
        <f t="shared" si="15"/>
        <v>0</v>
      </c>
      <c r="AK16" s="70">
        <f t="shared" si="16"/>
        <v>0</v>
      </c>
    </row>
    <row r="17" spans="1:37" ht="12.75">
      <c r="A17" s="26">
        <f t="shared" si="17"/>
        <v>2212</v>
      </c>
      <c r="B17" s="26">
        <f t="shared" si="5"/>
        <v>2740</v>
      </c>
      <c r="C17" s="23">
        <f t="shared" si="0"/>
        <v>528</v>
      </c>
      <c r="D17" s="65">
        <v>125</v>
      </c>
      <c r="E17" s="65">
        <v>50</v>
      </c>
      <c r="F17" s="89">
        <f t="shared" si="1"/>
        <v>60</v>
      </c>
      <c r="G17" s="44">
        <f t="shared" si="6"/>
        <v>154</v>
      </c>
      <c r="H17" s="61"/>
      <c r="I17" s="61"/>
      <c r="J17" s="10"/>
      <c r="K17" s="45">
        <v>29.95</v>
      </c>
      <c r="L17" s="1">
        <v>0</v>
      </c>
      <c r="M17" s="1"/>
      <c r="N17" s="24">
        <f t="shared" si="7"/>
        <v>50</v>
      </c>
      <c r="O17" s="53">
        <f t="shared" si="2"/>
      </c>
      <c r="P17" s="52"/>
      <c r="Q17" s="47">
        <f t="shared" si="8"/>
        <v>50</v>
      </c>
      <c r="R17" s="47">
        <f t="shared" si="3"/>
        <v>0</v>
      </c>
      <c r="S17" s="1"/>
      <c r="T17" s="13" t="s">
        <v>43</v>
      </c>
      <c r="U17" s="1"/>
      <c r="V17" s="1"/>
      <c r="W17" s="25">
        <f t="shared" si="9"/>
        <v>154</v>
      </c>
      <c r="X17" s="1"/>
      <c r="Y17" s="1"/>
      <c r="Z17" s="10">
        <f t="shared" si="4"/>
        <v>528</v>
      </c>
      <c r="AA17" s="51"/>
      <c r="AB17" s="52"/>
      <c r="AD17" s="58">
        <f t="shared" si="10"/>
        <v>50</v>
      </c>
      <c r="AF17" s="63">
        <f t="shared" si="11"/>
        <v>125</v>
      </c>
      <c r="AG17" s="63">
        <f t="shared" si="12"/>
        <v>50</v>
      </c>
      <c r="AH17" s="69">
        <f t="shared" si="13"/>
        <v>50</v>
      </c>
      <c r="AI17" s="70">
        <f t="shared" si="14"/>
        <v>0</v>
      </c>
      <c r="AJ17" s="69">
        <f t="shared" si="15"/>
        <v>0</v>
      </c>
      <c r="AK17" s="70">
        <f t="shared" si="16"/>
        <v>0</v>
      </c>
    </row>
    <row r="18" spans="1:37" ht="12.75">
      <c r="A18" s="26">
        <f t="shared" si="17"/>
        <v>2740</v>
      </c>
      <c r="B18" s="26">
        <f t="shared" si="5"/>
        <v>3268</v>
      </c>
      <c r="C18" s="23">
        <f t="shared" si="0"/>
        <v>528</v>
      </c>
      <c r="D18" s="65">
        <v>115.47</v>
      </c>
      <c r="E18" s="65">
        <v>50</v>
      </c>
      <c r="F18" s="89">
        <f t="shared" si="1"/>
        <v>56.7</v>
      </c>
      <c r="G18" s="44">
        <f t="shared" si="6"/>
        <v>132.55</v>
      </c>
      <c r="H18" s="61"/>
      <c r="I18" s="61"/>
      <c r="J18" s="10"/>
      <c r="K18" s="45">
        <v>49.95</v>
      </c>
      <c r="L18" s="1">
        <v>50</v>
      </c>
      <c r="M18" s="1"/>
      <c r="N18" s="24">
        <f t="shared" si="7"/>
        <v>50</v>
      </c>
      <c r="O18" s="53">
        <f t="shared" si="2"/>
      </c>
      <c r="P18" s="52"/>
      <c r="Q18" s="47">
        <f t="shared" si="8"/>
        <v>50</v>
      </c>
      <c r="R18" s="47">
        <f t="shared" si="3"/>
        <v>0</v>
      </c>
      <c r="S18" s="1"/>
      <c r="T18" s="13" t="s">
        <v>44</v>
      </c>
      <c r="U18" s="1"/>
      <c r="V18" s="1"/>
      <c r="W18" s="25">
        <f t="shared" si="9"/>
        <v>132.55</v>
      </c>
      <c r="X18" s="1"/>
      <c r="Y18" s="1"/>
      <c r="Z18" s="10">
        <f t="shared" si="4"/>
        <v>528</v>
      </c>
      <c r="AA18" s="51"/>
      <c r="AB18" s="52"/>
      <c r="AD18" s="58">
        <f t="shared" si="10"/>
        <v>50</v>
      </c>
      <c r="AF18" s="63">
        <f t="shared" si="11"/>
        <v>115.47</v>
      </c>
      <c r="AG18" s="63">
        <f t="shared" si="12"/>
        <v>50</v>
      </c>
      <c r="AH18" s="69">
        <f t="shared" si="13"/>
        <v>50</v>
      </c>
      <c r="AI18" s="70">
        <f t="shared" si="14"/>
        <v>0</v>
      </c>
      <c r="AJ18" s="69">
        <f t="shared" si="15"/>
        <v>0</v>
      </c>
      <c r="AK18" s="70">
        <f t="shared" si="16"/>
        <v>0</v>
      </c>
    </row>
    <row r="19" spans="1:37" ht="12.75">
      <c r="A19" s="26">
        <f t="shared" si="17"/>
        <v>3268</v>
      </c>
      <c r="B19" s="26">
        <f t="shared" si="5"/>
        <v>3796</v>
      </c>
      <c r="C19" s="23">
        <f t="shared" si="0"/>
        <v>528</v>
      </c>
      <c r="D19" s="65">
        <v>100</v>
      </c>
      <c r="E19" s="65">
        <v>50</v>
      </c>
      <c r="F19" s="89">
        <f t="shared" si="1"/>
        <v>50</v>
      </c>
      <c r="G19" s="44">
        <f t="shared" si="6"/>
        <v>89</v>
      </c>
      <c r="H19" s="61"/>
      <c r="I19" s="61"/>
      <c r="J19" s="10"/>
      <c r="K19" s="45">
        <v>60.05</v>
      </c>
      <c r="L19" s="1">
        <v>100</v>
      </c>
      <c r="M19" s="1"/>
      <c r="N19" s="24">
        <f t="shared" si="7"/>
        <v>50</v>
      </c>
      <c r="O19" s="53">
        <f t="shared" si="2"/>
      </c>
      <c r="P19" s="52"/>
      <c r="Q19" s="47">
        <f t="shared" si="8"/>
        <v>50</v>
      </c>
      <c r="R19" s="47">
        <f t="shared" si="3"/>
        <v>0</v>
      </c>
      <c r="S19" s="1"/>
      <c r="T19" s="13" t="s">
        <v>45</v>
      </c>
      <c r="U19" s="1"/>
      <c r="V19" s="1"/>
      <c r="W19" s="25">
        <f t="shared" si="9"/>
        <v>89</v>
      </c>
      <c r="X19" s="1"/>
      <c r="Y19" s="1"/>
      <c r="Z19" s="10">
        <f t="shared" si="4"/>
        <v>528</v>
      </c>
      <c r="AA19" s="51"/>
      <c r="AB19" s="52"/>
      <c r="AD19" s="58">
        <f t="shared" si="10"/>
        <v>50</v>
      </c>
      <c r="AF19" s="63">
        <f t="shared" si="11"/>
        <v>100</v>
      </c>
      <c r="AG19" s="63">
        <f t="shared" si="12"/>
        <v>50</v>
      </c>
      <c r="AH19" s="69">
        <f t="shared" si="13"/>
        <v>50</v>
      </c>
      <c r="AI19" s="70">
        <f t="shared" si="14"/>
        <v>0</v>
      </c>
      <c r="AJ19" s="69">
        <f t="shared" si="15"/>
        <v>0</v>
      </c>
      <c r="AK19" s="70">
        <f t="shared" si="16"/>
        <v>0</v>
      </c>
    </row>
    <row r="20" spans="1:37" ht="13.5" thickBot="1">
      <c r="A20" s="26">
        <f t="shared" si="17"/>
        <v>3796</v>
      </c>
      <c r="B20" s="26">
        <f t="shared" si="5"/>
        <v>4324</v>
      </c>
      <c r="C20" s="23">
        <f t="shared" si="0"/>
        <v>528</v>
      </c>
      <c r="D20" s="65">
        <v>99.8</v>
      </c>
      <c r="E20" s="65">
        <v>50</v>
      </c>
      <c r="F20" s="89">
        <f t="shared" si="1"/>
        <v>49.9</v>
      </c>
      <c r="G20" s="44">
        <f t="shared" si="6"/>
        <v>88.34999999999997</v>
      </c>
      <c r="H20" s="61"/>
      <c r="I20" s="61"/>
      <c r="J20" s="10"/>
      <c r="K20" s="45">
        <v>74.95</v>
      </c>
      <c r="L20" s="1">
        <v>150</v>
      </c>
      <c r="M20" s="1"/>
      <c r="N20" s="24">
        <f t="shared" si="7"/>
        <v>0</v>
      </c>
      <c r="O20" s="54">
        <f t="shared" si="2"/>
      </c>
      <c r="P20" s="55"/>
      <c r="Q20" s="47">
        <f t="shared" si="8"/>
        <v>0</v>
      </c>
      <c r="R20" s="47">
        <f t="shared" si="3"/>
        <v>0</v>
      </c>
      <c r="S20" s="1"/>
      <c r="T20" s="13" t="s">
        <v>46</v>
      </c>
      <c r="U20" s="1"/>
      <c r="V20" s="1"/>
      <c r="W20" s="25">
        <f t="shared" si="9"/>
        <v>88.34999999999997</v>
      </c>
      <c r="X20" s="1"/>
      <c r="Y20" s="1"/>
      <c r="Z20" s="10">
        <f t="shared" si="4"/>
        <v>528</v>
      </c>
      <c r="AA20" s="56"/>
      <c r="AB20" s="55"/>
      <c r="AD20" s="58">
        <f t="shared" si="10"/>
        <v>0</v>
      </c>
      <c r="AF20" s="63">
        <f t="shared" si="11"/>
        <v>99.8</v>
      </c>
      <c r="AG20" s="63">
        <f t="shared" si="12"/>
        <v>50</v>
      </c>
      <c r="AH20" s="69">
        <f t="shared" si="13"/>
        <v>0</v>
      </c>
      <c r="AI20" s="70">
        <f t="shared" si="14"/>
        <v>0</v>
      </c>
      <c r="AJ20" s="69">
        <f t="shared" si="15"/>
        <v>0</v>
      </c>
      <c r="AK20" s="70">
        <f t="shared" si="16"/>
        <v>0</v>
      </c>
    </row>
    <row r="21" spans="1:37" ht="12.75">
      <c r="A21" s="26">
        <f t="shared" si="17"/>
        <v>4324</v>
      </c>
      <c r="B21" s="26">
        <f t="shared" si="5"/>
        <v>4852</v>
      </c>
      <c r="C21" s="23">
        <f t="shared" si="0"/>
        <v>528</v>
      </c>
      <c r="D21" s="65">
        <v>83.3</v>
      </c>
      <c r="E21" s="65">
        <v>50</v>
      </c>
      <c r="F21" s="89">
        <f t="shared" si="1"/>
        <v>40</v>
      </c>
      <c r="G21" s="44">
        <f t="shared" si="6"/>
        <v>24</v>
      </c>
      <c r="H21" s="61">
        <v>100</v>
      </c>
      <c r="I21" s="61"/>
      <c r="J21" s="10"/>
      <c r="K21" s="1"/>
      <c r="L21" s="1"/>
      <c r="M21" s="1"/>
      <c r="N21" s="24">
        <f t="shared" si="7"/>
        <v>0</v>
      </c>
      <c r="O21" s="24">
        <f t="shared" si="2"/>
      </c>
      <c r="P21" s="1"/>
      <c r="Q21" s="47">
        <f t="shared" si="8"/>
        <v>0</v>
      </c>
      <c r="R21" s="47">
        <f t="shared" si="3"/>
        <v>0</v>
      </c>
      <c r="S21" s="1"/>
      <c r="T21" s="13" t="s">
        <v>47</v>
      </c>
      <c r="U21" s="1"/>
      <c r="V21" s="1"/>
      <c r="W21" s="25">
        <f t="shared" si="9"/>
        <v>24</v>
      </c>
      <c r="X21" s="1"/>
      <c r="Y21" s="1"/>
      <c r="Z21" s="10">
        <f t="shared" si="4"/>
        <v>528</v>
      </c>
      <c r="AA21" s="1"/>
      <c r="AB21" s="1"/>
      <c r="AD21" s="58">
        <f t="shared" si="10"/>
        <v>0</v>
      </c>
      <c r="AF21" s="63">
        <f t="shared" si="11"/>
        <v>83.3</v>
      </c>
      <c r="AG21" s="63">
        <f t="shared" si="12"/>
        <v>50</v>
      </c>
      <c r="AH21" s="69">
        <f t="shared" si="13"/>
        <v>0</v>
      </c>
      <c r="AI21" s="70">
        <f t="shared" si="14"/>
        <v>0</v>
      </c>
      <c r="AJ21" s="69">
        <f t="shared" si="15"/>
        <v>-100</v>
      </c>
      <c r="AK21" s="70">
        <f t="shared" si="16"/>
        <v>0</v>
      </c>
    </row>
    <row r="22" spans="1:37" ht="12.75">
      <c r="A22" s="26">
        <f t="shared" si="17"/>
        <v>4852</v>
      </c>
      <c r="B22" s="26">
        <f t="shared" si="5"/>
        <v>5380</v>
      </c>
      <c r="C22" s="23">
        <f t="shared" si="0"/>
        <v>528</v>
      </c>
      <c r="D22" s="65">
        <v>71.4</v>
      </c>
      <c r="E22" s="65">
        <v>50</v>
      </c>
      <c r="F22" s="89">
        <f t="shared" si="1"/>
        <v>30</v>
      </c>
      <c r="G22" s="44">
        <f t="shared" si="6"/>
        <v>-41</v>
      </c>
      <c r="H22" s="61"/>
      <c r="I22" s="61">
        <v>-100</v>
      </c>
      <c r="J22" s="10"/>
      <c r="K22" s="1"/>
      <c r="L22" s="1"/>
      <c r="M22" s="1"/>
      <c r="N22" s="24">
        <f t="shared" si="7"/>
        <v>0</v>
      </c>
      <c r="O22" s="24">
        <f t="shared" si="2"/>
        <v>-41</v>
      </c>
      <c r="P22" s="1"/>
      <c r="Q22" s="47">
        <f t="shared" si="8"/>
        <v>0</v>
      </c>
      <c r="R22" s="47">
        <f t="shared" si="3"/>
        <v>0</v>
      </c>
      <c r="S22" s="1"/>
      <c r="T22" s="13" t="s">
        <v>48</v>
      </c>
      <c r="U22" s="1"/>
      <c r="V22" s="1"/>
      <c r="W22" s="25">
        <f t="shared" si="9"/>
        <v>0</v>
      </c>
      <c r="X22" s="1"/>
      <c r="Y22" s="1"/>
      <c r="Z22" s="10">
        <f t="shared" si="4"/>
        <v>528</v>
      </c>
      <c r="AA22" s="1"/>
      <c r="AB22" s="1"/>
      <c r="AD22" s="58">
        <f t="shared" si="10"/>
        <v>0</v>
      </c>
      <c r="AF22" s="63">
        <f t="shared" si="11"/>
        <v>71.4</v>
      </c>
      <c r="AG22" s="63">
        <f t="shared" si="12"/>
        <v>50</v>
      </c>
      <c r="AH22" s="69">
        <f t="shared" si="13"/>
        <v>0</v>
      </c>
      <c r="AI22" s="70">
        <f t="shared" si="14"/>
        <v>0</v>
      </c>
      <c r="AJ22" s="69">
        <f t="shared" si="15"/>
        <v>0</v>
      </c>
      <c r="AK22" s="70">
        <f t="shared" si="16"/>
        <v>-100</v>
      </c>
    </row>
    <row r="23" spans="1:37" ht="12.75">
      <c r="A23" s="26">
        <f t="shared" si="17"/>
        <v>5380</v>
      </c>
      <c r="B23" s="26">
        <f t="shared" si="5"/>
        <v>5908</v>
      </c>
      <c r="C23" s="23">
        <f t="shared" si="0"/>
        <v>528</v>
      </c>
      <c r="D23" s="65">
        <v>71.3</v>
      </c>
      <c r="E23" s="65">
        <v>50</v>
      </c>
      <c r="F23" s="89">
        <f t="shared" si="1"/>
        <v>29.9</v>
      </c>
      <c r="G23" s="44">
        <f t="shared" si="6"/>
        <v>-41.650000000000006</v>
      </c>
      <c r="H23" s="61"/>
      <c r="I23" s="61"/>
      <c r="J23" s="10"/>
      <c r="K23" s="1"/>
      <c r="L23" s="1"/>
      <c r="M23" s="1"/>
      <c r="N23" s="24">
        <f t="shared" si="7"/>
        <v>0</v>
      </c>
      <c r="O23" s="24">
        <f t="shared" si="2"/>
        <v>-41.650000000000006</v>
      </c>
      <c r="P23" s="1"/>
      <c r="Q23" s="47">
        <f t="shared" si="8"/>
        <v>-50</v>
      </c>
      <c r="R23" s="47">
        <f t="shared" si="3"/>
        <v>0</v>
      </c>
      <c r="S23" s="1"/>
      <c r="T23" s="13" t="s">
        <v>49</v>
      </c>
      <c r="U23" s="1"/>
      <c r="V23" s="1"/>
      <c r="W23" s="25">
        <f t="shared" si="9"/>
        <v>0</v>
      </c>
      <c r="X23" s="1"/>
      <c r="Y23" s="1"/>
      <c r="Z23" s="10">
        <f t="shared" si="4"/>
        <v>528</v>
      </c>
      <c r="AA23" s="1"/>
      <c r="AB23" s="1"/>
      <c r="AD23" s="58">
        <f t="shared" si="10"/>
        <v>0</v>
      </c>
      <c r="AF23" s="63">
        <f t="shared" si="11"/>
        <v>71.3</v>
      </c>
      <c r="AG23" s="63">
        <f t="shared" si="12"/>
        <v>50</v>
      </c>
      <c r="AH23" s="69">
        <f t="shared" si="13"/>
        <v>0</v>
      </c>
      <c r="AI23" s="70">
        <f t="shared" si="14"/>
        <v>0</v>
      </c>
      <c r="AJ23" s="69">
        <f t="shared" si="15"/>
        <v>0</v>
      </c>
      <c r="AK23" s="70">
        <f t="shared" si="16"/>
        <v>0</v>
      </c>
    </row>
    <row r="24" spans="1:37" ht="12.75">
      <c r="A24" s="26">
        <f t="shared" si="17"/>
        <v>5908</v>
      </c>
      <c r="B24" s="26">
        <f t="shared" si="5"/>
        <v>6436</v>
      </c>
      <c r="C24" s="23">
        <f t="shared" si="0"/>
        <v>528</v>
      </c>
      <c r="D24" s="65">
        <v>62.5</v>
      </c>
      <c r="E24" s="65">
        <v>50</v>
      </c>
      <c r="F24" s="89">
        <f t="shared" si="1"/>
        <v>20</v>
      </c>
      <c r="G24" s="44">
        <f t="shared" si="6"/>
        <v>-106</v>
      </c>
      <c r="H24" s="61"/>
      <c r="I24" s="61"/>
      <c r="J24" s="10"/>
      <c r="K24" s="1"/>
      <c r="L24" s="1"/>
      <c r="M24" s="1"/>
      <c r="N24" s="24">
        <f t="shared" si="7"/>
        <v>0</v>
      </c>
      <c r="O24" s="24">
        <f t="shared" si="2"/>
        <v>-106</v>
      </c>
      <c r="P24" s="1"/>
      <c r="Q24" s="47">
        <f t="shared" si="8"/>
        <v>-50</v>
      </c>
      <c r="R24" s="47">
        <f aca="true" t="shared" si="18" ref="R24:R48">IF(((E24&lt;50.05)*AND(F24&gt;0)),0,-1000)</f>
        <v>0</v>
      </c>
      <c r="S24" s="1"/>
      <c r="T24" s="13" t="s">
        <v>50</v>
      </c>
      <c r="U24" s="1"/>
      <c r="V24" s="1"/>
      <c r="W24" s="25">
        <f t="shared" si="9"/>
        <v>0</v>
      </c>
      <c r="X24" s="1"/>
      <c r="Y24" s="1"/>
      <c r="Z24" s="10">
        <f t="shared" si="4"/>
        <v>528</v>
      </c>
      <c r="AA24" s="1"/>
      <c r="AB24" s="1"/>
      <c r="AD24" s="58">
        <f t="shared" si="10"/>
        <v>0</v>
      </c>
      <c r="AF24" s="63">
        <f t="shared" si="11"/>
        <v>62.5</v>
      </c>
      <c r="AG24" s="63">
        <f t="shared" si="12"/>
        <v>50</v>
      </c>
      <c r="AH24" s="69">
        <f t="shared" si="13"/>
        <v>0</v>
      </c>
      <c r="AI24" s="70">
        <f t="shared" si="14"/>
        <v>0</v>
      </c>
      <c r="AJ24" s="69">
        <f t="shared" si="15"/>
        <v>0</v>
      </c>
      <c r="AK24" s="70">
        <f t="shared" si="16"/>
        <v>0</v>
      </c>
    </row>
    <row r="25" spans="1:37" ht="12.75">
      <c r="A25" s="26">
        <f t="shared" si="17"/>
        <v>6436</v>
      </c>
      <c r="B25" s="26">
        <f t="shared" si="5"/>
        <v>6964</v>
      </c>
      <c r="C25" s="23">
        <f t="shared" si="0"/>
        <v>528</v>
      </c>
      <c r="D25" s="65">
        <v>62.5</v>
      </c>
      <c r="E25" s="65">
        <v>50</v>
      </c>
      <c r="F25" s="89">
        <f t="shared" si="1"/>
        <v>20</v>
      </c>
      <c r="G25" s="44">
        <f t="shared" si="6"/>
        <v>-106</v>
      </c>
      <c r="H25" s="61"/>
      <c r="I25" s="61"/>
      <c r="J25" s="10"/>
      <c r="K25" s="1"/>
      <c r="L25" s="1"/>
      <c r="M25" s="1"/>
      <c r="N25" s="24">
        <f t="shared" si="7"/>
        <v>0</v>
      </c>
      <c r="O25" s="24">
        <f t="shared" si="2"/>
        <v>-106</v>
      </c>
      <c r="P25" s="1"/>
      <c r="Q25" s="47">
        <f t="shared" si="8"/>
        <v>-50</v>
      </c>
      <c r="R25" s="47">
        <f t="shared" si="18"/>
        <v>0</v>
      </c>
      <c r="S25" s="1"/>
      <c r="T25" s="13" t="s">
        <v>51</v>
      </c>
      <c r="U25" s="1"/>
      <c r="V25" s="1"/>
      <c r="W25" s="25">
        <f t="shared" si="9"/>
        <v>0</v>
      </c>
      <c r="X25" s="1"/>
      <c r="Y25" s="1"/>
      <c r="Z25" s="10">
        <f t="shared" si="4"/>
        <v>528</v>
      </c>
      <c r="AA25" s="1"/>
      <c r="AB25" s="1"/>
      <c r="AD25" s="58">
        <f t="shared" si="10"/>
        <v>0</v>
      </c>
      <c r="AF25" s="63">
        <f t="shared" si="11"/>
        <v>62.5</v>
      </c>
      <c r="AG25" s="63">
        <f t="shared" si="12"/>
        <v>50</v>
      </c>
      <c r="AH25" s="69">
        <f t="shared" si="13"/>
        <v>0</v>
      </c>
      <c r="AI25" s="70">
        <f t="shared" si="14"/>
        <v>0</v>
      </c>
      <c r="AJ25" s="69">
        <f t="shared" si="15"/>
        <v>0</v>
      </c>
      <c r="AK25" s="70">
        <f t="shared" si="16"/>
        <v>0</v>
      </c>
    </row>
    <row r="26" spans="1:37" ht="12.75">
      <c r="A26" s="26">
        <f t="shared" si="17"/>
        <v>6964</v>
      </c>
      <c r="B26" s="26">
        <f t="shared" si="5"/>
        <v>7492</v>
      </c>
      <c r="C26" s="23">
        <f t="shared" si="0"/>
        <v>528</v>
      </c>
      <c r="D26" s="65">
        <v>55.6</v>
      </c>
      <c r="E26" s="65">
        <v>10</v>
      </c>
      <c r="F26" s="89">
        <f t="shared" si="1"/>
        <v>82</v>
      </c>
      <c r="G26" s="44">
        <f t="shared" si="6"/>
        <v>180</v>
      </c>
      <c r="H26" s="61">
        <v>100</v>
      </c>
      <c r="I26" s="61"/>
      <c r="J26" s="10"/>
      <c r="K26" s="1"/>
      <c r="L26" s="27"/>
      <c r="M26" s="1"/>
      <c r="N26" s="24">
        <f t="shared" si="7"/>
        <v>150</v>
      </c>
      <c r="O26" s="24">
        <f t="shared" si="2"/>
      </c>
      <c r="P26" s="1"/>
      <c r="Q26" s="47">
        <f t="shared" si="8"/>
        <v>150</v>
      </c>
      <c r="R26" s="47">
        <f t="shared" si="18"/>
        <v>0</v>
      </c>
      <c r="S26" s="1"/>
      <c r="T26" s="28" t="s">
        <v>52</v>
      </c>
      <c r="U26" s="1"/>
      <c r="V26" s="1"/>
      <c r="W26" s="25">
        <f t="shared" si="9"/>
        <v>180</v>
      </c>
      <c r="X26" s="1"/>
      <c r="Y26" s="1"/>
      <c r="Z26" s="10">
        <f t="shared" si="4"/>
        <v>528</v>
      </c>
      <c r="AA26" s="1"/>
      <c r="AB26" s="1"/>
      <c r="AD26" s="58">
        <f t="shared" si="10"/>
        <v>150</v>
      </c>
      <c r="AF26" s="63">
        <f t="shared" si="11"/>
        <v>55.6</v>
      </c>
      <c r="AG26" s="63">
        <f t="shared" si="12"/>
        <v>10</v>
      </c>
      <c r="AH26" s="69">
        <f t="shared" si="13"/>
        <v>150</v>
      </c>
      <c r="AI26" s="70">
        <f t="shared" si="14"/>
        <v>0</v>
      </c>
      <c r="AJ26" s="69">
        <f t="shared" si="15"/>
        <v>-100</v>
      </c>
      <c r="AK26" s="70">
        <f t="shared" si="16"/>
        <v>0</v>
      </c>
    </row>
    <row r="27" spans="1:37" ht="12.75">
      <c r="A27" s="26">
        <f t="shared" si="17"/>
        <v>7492</v>
      </c>
      <c r="B27" s="26">
        <f t="shared" si="5"/>
        <v>8020</v>
      </c>
      <c r="C27" s="23">
        <f t="shared" si="0"/>
        <v>528</v>
      </c>
      <c r="D27" s="65">
        <v>55.556</v>
      </c>
      <c r="E27" s="65">
        <v>50</v>
      </c>
      <c r="F27" s="89">
        <f t="shared" si="1"/>
        <v>10</v>
      </c>
      <c r="G27" s="44">
        <f t="shared" si="6"/>
        <v>0</v>
      </c>
      <c r="H27" s="61"/>
      <c r="I27" s="61"/>
      <c r="J27" s="10"/>
      <c r="K27" s="76">
        <f>+K28-(L27*K28)/100</f>
        <v>46.65</v>
      </c>
      <c r="L27" s="77">
        <v>6.7</v>
      </c>
      <c r="M27" s="1"/>
      <c r="N27" s="24">
        <f t="shared" si="7"/>
        <v>0</v>
      </c>
      <c r="O27" s="24">
        <f t="shared" si="2"/>
      </c>
      <c r="P27" s="1"/>
      <c r="Q27" s="47">
        <f t="shared" si="8"/>
        <v>-1000</v>
      </c>
      <c r="R27" s="47">
        <f t="shared" si="18"/>
        <v>0</v>
      </c>
      <c r="S27" s="1"/>
      <c r="T27" s="13" t="s">
        <v>57</v>
      </c>
      <c r="U27" s="1"/>
      <c r="V27" s="1"/>
      <c r="W27" s="25">
        <f t="shared" si="9"/>
        <v>0</v>
      </c>
      <c r="X27" s="1"/>
      <c r="Y27" s="1"/>
      <c r="Z27" s="10">
        <f t="shared" si="4"/>
        <v>528</v>
      </c>
      <c r="AA27" s="1"/>
      <c r="AB27" s="1"/>
      <c r="AD27" s="58">
        <f t="shared" si="10"/>
        <v>0</v>
      </c>
      <c r="AF27" s="63">
        <f t="shared" si="11"/>
        <v>55.56</v>
      </c>
      <c r="AG27" s="63">
        <f t="shared" si="12"/>
        <v>50</v>
      </c>
      <c r="AH27" s="69">
        <f t="shared" si="13"/>
        <v>0</v>
      </c>
      <c r="AI27" s="70">
        <f t="shared" si="14"/>
        <v>0</v>
      </c>
      <c r="AJ27" s="69">
        <f t="shared" si="15"/>
        <v>0</v>
      </c>
      <c r="AK27" s="70">
        <f t="shared" si="16"/>
        <v>0</v>
      </c>
    </row>
    <row r="28" spans="1:37" ht="12.75">
      <c r="A28" s="26">
        <f t="shared" si="17"/>
        <v>8020</v>
      </c>
      <c r="B28" s="26">
        <f t="shared" si="5"/>
        <v>8548</v>
      </c>
      <c r="C28" s="23">
        <f t="shared" si="0"/>
        <v>528</v>
      </c>
      <c r="D28" s="65">
        <v>53.6</v>
      </c>
      <c r="E28" s="65">
        <v>50</v>
      </c>
      <c r="F28" s="89">
        <f t="shared" si="1"/>
        <v>6.7</v>
      </c>
      <c r="G28" s="44">
        <f t="shared" si="6"/>
        <v>0</v>
      </c>
      <c r="H28" s="61"/>
      <c r="I28" s="61"/>
      <c r="J28" s="10"/>
      <c r="K28" s="81">
        <v>50</v>
      </c>
      <c r="L28" s="78"/>
      <c r="M28" s="1"/>
      <c r="N28" s="24">
        <f t="shared" si="7"/>
        <v>0</v>
      </c>
      <c r="O28" s="24">
        <f t="shared" si="2"/>
      </c>
      <c r="P28" s="1"/>
      <c r="Q28" s="47">
        <f t="shared" si="8"/>
        <v>-1000</v>
      </c>
      <c r="R28" s="47">
        <f t="shared" si="18"/>
        <v>0</v>
      </c>
      <c r="S28" s="1"/>
      <c r="T28" s="13" t="s">
        <v>59</v>
      </c>
      <c r="U28" s="1"/>
      <c r="V28" s="1"/>
      <c r="W28" s="25">
        <f t="shared" si="9"/>
        <v>0</v>
      </c>
      <c r="X28" s="1"/>
      <c r="Y28" s="1"/>
      <c r="Z28" s="10">
        <f t="shared" si="4"/>
        <v>528</v>
      </c>
      <c r="AA28" s="1"/>
      <c r="AB28" s="1"/>
      <c r="AD28" s="58">
        <f t="shared" si="10"/>
        <v>0</v>
      </c>
      <c r="AF28" s="63">
        <f t="shared" si="11"/>
        <v>53.6</v>
      </c>
      <c r="AG28" s="63">
        <f t="shared" si="12"/>
        <v>50</v>
      </c>
      <c r="AH28" s="69">
        <f t="shared" si="13"/>
        <v>0</v>
      </c>
      <c r="AI28" s="70">
        <f t="shared" si="14"/>
        <v>0</v>
      </c>
      <c r="AJ28" s="69">
        <f t="shared" si="15"/>
        <v>0</v>
      </c>
      <c r="AK28" s="70">
        <f t="shared" si="16"/>
        <v>0</v>
      </c>
    </row>
    <row r="29" spans="1:37" ht="12.75">
      <c r="A29" s="26">
        <f t="shared" si="17"/>
        <v>8548</v>
      </c>
      <c r="B29" s="26">
        <f t="shared" si="5"/>
        <v>9076</v>
      </c>
      <c r="C29" s="23">
        <f t="shared" si="0"/>
        <v>528</v>
      </c>
      <c r="D29" s="65">
        <v>334</v>
      </c>
      <c r="E29" s="65">
        <v>50.1</v>
      </c>
      <c r="F29" s="89">
        <f t="shared" si="1"/>
        <v>85</v>
      </c>
      <c r="G29" s="44">
        <f t="shared" si="6"/>
        <v>180</v>
      </c>
      <c r="H29" s="61"/>
      <c r="I29" s="61">
        <v>100</v>
      </c>
      <c r="J29" s="10"/>
      <c r="K29" s="76">
        <f>+K28/(1-L27/100)</f>
        <v>53.59056806002143</v>
      </c>
      <c r="L29" s="78"/>
      <c r="M29" s="1"/>
      <c r="N29" s="24">
        <f t="shared" si="7"/>
        <v>150</v>
      </c>
      <c r="O29" s="24">
        <f t="shared" si="2"/>
      </c>
      <c r="P29" s="1"/>
      <c r="Q29" s="47">
        <f t="shared" si="8"/>
        <v>150</v>
      </c>
      <c r="R29" s="47">
        <f t="shared" si="18"/>
        <v>-1000</v>
      </c>
      <c r="S29" s="1"/>
      <c r="T29" s="13" t="s">
        <v>60</v>
      </c>
      <c r="U29" s="1"/>
      <c r="V29" s="1"/>
      <c r="W29" s="25">
        <f t="shared" si="9"/>
        <v>180</v>
      </c>
      <c r="X29" s="1"/>
      <c r="Y29" s="1"/>
      <c r="Z29" s="10">
        <f t="shared" si="4"/>
        <v>528</v>
      </c>
      <c r="AA29" s="1"/>
      <c r="AB29" s="1"/>
      <c r="AD29" s="58">
        <f t="shared" si="10"/>
        <v>150</v>
      </c>
      <c r="AF29" s="63">
        <f t="shared" si="11"/>
        <v>334</v>
      </c>
      <c r="AG29" s="63">
        <f t="shared" si="12"/>
        <v>50.1</v>
      </c>
      <c r="AH29" s="69">
        <f t="shared" si="13"/>
        <v>150</v>
      </c>
      <c r="AI29" s="70">
        <f t="shared" si="14"/>
        <v>0</v>
      </c>
      <c r="AJ29" s="69">
        <f t="shared" si="15"/>
        <v>0</v>
      </c>
      <c r="AK29" s="70">
        <f t="shared" si="16"/>
        <v>-100</v>
      </c>
    </row>
    <row r="30" spans="1:37" ht="12.75">
      <c r="A30" s="26">
        <f t="shared" si="17"/>
        <v>9076</v>
      </c>
      <c r="B30" s="26">
        <f t="shared" si="5"/>
        <v>9604</v>
      </c>
      <c r="C30" s="23">
        <f t="shared" si="0"/>
        <v>528</v>
      </c>
      <c r="D30" s="65">
        <v>332</v>
      </c>
      <c r="E30" s="65">
        <v>50.1</v>
      </c>
      <c r="F30" s="89">
        <f t="shared" si="1"/>
        <v>84.9</v>
      </c>
      <c r="G30" s="44">
        <f t="shared" si="6"/>
        <v>180</v>
      </c>
      <c r="H30" s="61"/>
      <c r="I30" s="61"/>
      <c r="J30" s="10"/>
      <c r="K30" s="1"/>
      <c r="L30" s="1"/>
      <c r="M30" s="1"/>
      <c r="N30" s="24">
        <f t="shared" si="7"/>
        <v>150</v>
      </c>
      <c r="O30" s="24">
        <f t="shared" si="2"/>
      </c>
      <c r="P30" s="1"/>
      <c r="Q30" s="47">
        <f t="shared" si="8"/>
        <v>150</v>
      </c>
      <c r="R30" s="47">
        <f t="shared" si="18"/>
        <v>-1000</v>
      </c>
      <c r="S30" s="1"/>
      <c r="T30" s="13" t="s">
        <v>62</v>
      </c>
      <c r="U30" s="1"/>
      <c r="V30" s="1"/>
      <c r="W30" s="25">
        <f t="shared" si="9"/>
        <v>180</v>
      </c>
      <c r="X30" s="1"/>
      <c r="Y30" s="1"/>
      <c r="Z30" s="10">
        <f t="shared" si="4"/>
        <v>528</v>
      </c>
      <c r="AA30" s="1"/>
      <c r="AB30" s="1"/>
      <c r="AD30" s="58">
        <f t="shared" si="10"/>
        <v>150</v>
      </c>
      <c r="AF30" s="63">
        <f t="shared" si="11"/>
        <v>332</v>
      </c>
      <c r="AG30" s="63">
        <f t="shared" si="12"/>
        <v>50.1</v>
      </c>
      <c r="AH30" s="69">
        <f t="shared" si="13"/>
        <v>150</v>
      </c>
      <c r="AI30" s="70">
        <f t="shared" si="14"/>
        <v>0</v>
      </c>
      <c r="AJ30" s="69">
        <f t="shared" si="15"/>
        <v>0</v>
      </c>
      <c r="AK30" s="70">
        <f t="shared" si="16"/>
        <v>0</v>
      </c>
    </row>
    <row r="31" spans="1:37" ht="12.75">
      <c r="A31" s="26">
        <f t="shared" si="17"/>
        <v>9604</v>
      </c>
      <c r="B31" s="26">
        <f t="shared" si="5"/>
        <v>10132</v>
      </c>
      <c r="C31" s="23">
        <f t="shared" si="0"/>
        <v>528</v>
      </c>
      <c r="D31" s="65">
        <v>300</v>
      </c>
      <c r="E31" s="65">
        <v>50.1</v>
      </c>
      <c r="F31" s="89">
        <f t="shared" si="1"/>
        <v>83.3</v>
      </c>
      <c r="G31" s="44">
        <f t="shared" si="6"/>
        <v>180</v>
      </c>
      <c r="H31" s="61"/>
      <c r="I31" s="61"/>
      <c r="J31" s="10"/>
      <c r="K31" s="1"/>
      <c r="L31" s="1"/>
      <c r="M31" s="1"/>
      <c r="N31" s="24">
        <f t="shared" si="7"/>
        <v>150</v>
      </c>
      <c r="O31" s="24">
        <f t="shared" si="2"/>
      </c>
      <c r="P31" s="1"/>
      <c r="Q31" s="47">
        <f t="shared" si="8"/>
        <v>150</v>
      </c>
      <c r="R31" s="47">
        <f t="shared" si="18"/>
        <v>-1000</v>
      </c>
      <c r="S31" s="1"/>
      <c r="T31" s="13" t="s">
        <v>63</v>
      </c>
      <c r="U31" s="1"/>
      <c r="V31" s="1"/>
      <c r="W31" s="25">
        <f t="shared" si="9"/>
        <v>180</v>
      </c>
      <c r="X31" s="1"/>
      <c r="Y31" s="1"/>
      <c r="Z31" s="10">
        <f t="shared" si="4"/>
        <v>528</v>
      </c>
      <c r="AA31" s="1"/>
      <c r="AB31" s="1"/>
      <c r="AD31" s="58">
        <f t="shared" si="10"/>
        <v>150</v>
      </c>
      <c r="AF31" s="63">
        <f t="shared" si="11"/>
        <v>300</v>
      </c>
      <c r="AG31" s="63">
        <f t="shared" si="12"/>
        <v>50.1</v>
      </c>
      <c r="AH31" s="69">
        <f t="shared" si="13"/>
        <v>150</v>
      </c>
      <c r="AI31" s="70">
        <f t="shared" si="14"/>
        <v>0</v>
      </c>
      <c r="AJ31" s="69">
        <f t="shared" si="15"/>
        <v>0</v>
      </c>
      <c r="AK31" s="70">
        <f t="shared" si="16"/>
        <v>0</v>
      </c>
    </row>
    <row r="32" spans="1:37" ht="12.75">
      <c r="A32" s="26">
        <f t="shared" si="17"/>
        <v>10132</v>
      </c>
      <c r="B32" s="26">
        <f t="shared" si="5"/>
        <v>10660</v>
      </c>
      <c r="C32" s="23">
        <f t="shared" si="0"/>
        <v>528</v>
      </c>
      <c r="D32" s="65">
        <v>167.3</v>
      </c>
      <c r="E32" s="65">
        <v>50.1</v>
      </c>
      <c r="F32" s="89">
        <f t="shared" si="1"/>
        <v>70.1</v>
      </c>
      <c r="G32" s="44">
        <f t="shared" si="6"/>
        <v>180</v>
      </c>
      <c r="H32" s="61">
        <v>-100</v>
      </c>
      <c r="I32" s="61"/>
      <c r="J32" s="10"/>
      <c r="K32" s="1"/>
      <c r="L32" s="1"/>
      <c r="M32" s="1"/>
      <c r="N32" s="24">
        <f t="shared" si="7"/>
        <v>100</v>
      </c>
      <c r="O32" s="24">
        <f t="shared" si="2"/>
      </c>
      <c r="P32" s="1"/>
      <c r="Q32" s="47">
        <f t="shared" si="8"/>
        <v>100</v>
      </c>
      <c r="R32" s="47">
        <f t="shared" si="18"/>
        <v>-1000</v>
      </c>
      <c r="S32" s="1"/>
      <c r="T32" s="13" t="s">
        <v>66</v>
      </c>
      <c r="U32" s="1"/>
      <c r="V32" s="1"/>
      <c r="W32" s="25">
        <f t="shared" si="9"/>
        <v>180</v>
      </c>
      <c r="X32" s="1"/>
      <c r="Y32" s="1"/>
      <c r="Z32" s="10">
        <f t="shared" si="4"/>
        <v>528</v>
      </c>
      <c r="AA32" s="1"/>
      <c r="AB32" s="1"/>
      <c r="AD32" s="58">
        <f t="shared" si="10"/>
        <v>100</v>
      </c>
      <c r="AF32" s="63">
        <f t="shared" si="11"/>
        <v>167.3</v>
      </c>
      <c r="AG32" s="63">
        <f t="shared" si="12"/>
        <v>50.1</v>
      </c>
      <c r="AH32" s="69">
        <f t="shared" si="13"/>
        <v>100</v>
      </c>
      <c r="AI32" s="70">
        <f t="shared" si="14"/>
        <v>0</v>
      </c>
      <c r="AJ32" s="69">
        <f t="shared" si="15"/>
        <v>-100</v>
      </c>
      <c r="AK32" s="70">
        <f t="shared" si="16"/>
        <v>0</v>
      </c>
    </row>
    <row r="33" spans="1:37" ht="12.75">
      <c r="A33" s="26">
        <f t="shared" si="17"/>
        <v>10660</v>
      </c>
      <c r="B33" s="26">
        <f t="shared" si="5"/>
        <v>11188</v>
      </c>
      <c r="C33" s="23">
        <f t="shared" si="0"/>
        <v>528</v>
      </c>
      <c r="D33" s="65">
        <v>166.8</v>
      </c>
      <c r="E33" s="65">
        <v>50.1</v>
      </c>
      <c r="F33" s="89">
        <f t="shared" si="1"/>
        <v>70</v>
      </c>
      <c r="G33" s="44">
        <f t="shared" si="6"/>
        <v>180</v>
      </c>
      <c r="H33" s="61"/>
      <c r="I33" s="61"/>
      <c r="J33" s="10"/>
      <c r="K33" s="1"/>
      <c r="L33" s="1"/>
      <c r="M33" s="1"/>
      <c r="N33" s="24">
        <f t="shared" si="7"/>
        <v>100</v>
      </c>
      <c r="O33" s="24">
        <f t="shared" si="2"/>
      </c>
      <c r="P33" s="1"/>
      <c r="Q33" s="47">
        <f t="shared" si="8"/>
        <v>100</v>
      </c>
      <c r="R33" s="47">
        <f t="shared" si="18"/>
        <v>-1000</v>
      </c>
      <c r="S33" s="1"/>
      <c r="T33" s="28" t="s">
        <v>67</v>
      </c>
      <c r="U33" s="1"/>
      <c r="V33" s="1"/>
      <c r="W33" s="25">
        <f t="shared" si="9"/>
        <v>180</v>
      </c>
      <c r="X33" s="1"/>
      <c r="Y33" s="1"/>
      <c r="Z33" s="10">
        <f t="shared" si="4"/>
        <v>528</v>
      </c>
      <c r="AA33" s="1"/>
      <c r="AB33" s="1"/>
      <c r="AD33" s="58">
        <f t="shared" si="10"/>
        <v>100</v>
      </c>
      <c r="AF33" s="63">
        <f t="shared" si="11"/>
        <v>166.8</v>
      </c>
      <c r="AG33" s="63">
        <f t="shared" si="12"/>
        <v>50.1</v>
      </c>
      <c r="AH33" s="69">
        <f t="shared" si="13"/>
        <v>100</v>
      </c>
      <c r="AI33" s="70">
        <f t="shared" si="14"/>
        <v>0</v>
      </c>
      <c r="AJ33" s="69">
        <f t="shared" si="15"/>
        <v>0</v>
      </c>
      <c r="AK33" s="70">
        <f t="shared" si="16"/>
        <v>0</v>
      </c>
    </row>
    <row r="34" spans="1:37" ht="12.75">
      <c r="A34" s="26">
        <f t="shared" si="17"/>
        <v>11188</v>
      </c>
      <c r="B34" s="26">
        <f t="shared" si="5"/>
        <v>11716</v>
      </c>
      <c r="C34" s="23">
        <f t="shared" si="0"/>
        <v>528</v>
      </c>
      <c r="D34" s="65">
        <v>150</v>
      </c>
      <c r="E34" s="65">
        <v>50.1</v>
      </c>
      <c r="F34" s="89">
        <f t="shared" si="1"/>
        <v>66.6</v>
      </c>
      <c r="G34" s="44">
        <f t="shared" si="6"/>
        <v>180</v>
      </c>
      <c r="H34" s="61"/>
      <c r="I34" s="61"/>
      <c r="J34" s="10"/>
      <c r="K34" s="1"/>
      <c r="L34" s="1"/>
      <c r="M34" s="1"/>
      <c r="N34" s="24">
        <f t="shared" si="7"/>
        <v>100</v>
      </c>
      <c r="O34" s="24">
        <f t="shared" si="2"/>
      </c>
      <c r="P34" s="1"/>
      <c r="Q34" s="47">
        <f t="shared" si="8"/>
        <v>100</v>
      </c>
      <c r="R34" s="47">
        <f t="shared" si="18"/>
        <v>-1000</v>
      </c>
      <c r="S34" s="1"/>
      <c r="T34" s="13" t="s">
        <v>68</v>
      </c>
      <c r="U34" s="1"/>
      <c r="V34" s="1"/>
      <c r="W34" s="25">
        <f t="shared" si="9"/>
        <v>180</v>
      </c>
      <c r="X34" s="1"/>
      <c r="Y34" s="1"/>
      <c r="Z34" s="10">
        <f t="shared" si="4"/>
        <v>528</v>
      </c>
      <c r="AA34" s="1"/>
      <c r="AB34" s="1"/>
      <c r="AD34" s="58">
        <f t="shared" si="10"/>
        <v>100</v>
      </c>
      <c r="AF34" s="63">
        <f t="shared" si="11"/>
        <v>150</v>
      </c>
      <c r="AG34" s="63">
        <f t="shared" si="12"/>
        <v>50.1</v>
      </c>
      <c r="AH34" s="69">
        <f t="shared" si="13"/>
        <v>100</v>
      </c>
      <c r="AI34" s="70">
        <f t="shared" si="14"/>
        <v>0</v>
      </c>
      <c r="AJ34" s="69">
        <f t="shared" si="15"/>
        <v>0</v>
      </c>
      <c r="AK34" s="70">
        <f t="shared" si="16"/>
        <v>0</v>
      </c>
    </row>
    <row r="35" spans="1:37" ht="12.75">
      <c r="A35" s="26">
        <f t="shared" si="17"/>
        <v>11716</v>
      </c>
      <c r="B35" s="26">
        <f t="shared" si="5"/>
        <v>12244</v>
      </c>
      <c r="C35" s="23">
        <f t="shared" si="0"/>
        <v>528</v>
      </c>
      <c r="D35" s="65">
        <v>125.1</v>
      </c>
      <c r="E35" s="65">
        <v>50.1</v>
      </c>
      <c r="F35" s="89">
        <f t="shared" si="1"/>
        <v>60</v>
      </c>
      <c r="G35" s="44">
        <f t="shared" si="6"/>
        <v>154</v>
      </c>
      <c r="H35" s="61"/>
      <c r="I35" s="61"/>
      <c r="J35" s="10"/>
      <c r="K35" s="1"/>
      <c r="L35" s="1"/>
      <c r="M35" s="1"/>
      <c r="N35" s="24">
        <f t="shared" si="7"/>
        <v>50</v>
      </c>
      <c r="O35" s="24">
        <f t="shared" si="2"/>
      </c>
      <c r="P35" s="1"/>
      <c r="Q35" s="47">
        <f t="shared" si="8"/>
        <v>50</v>
      </c>
      <c r="R35" s="47">
        <f t="shared" si="18"/>
        <v>-1000</v>
      </c>
      <c r="S35" s="1"/>
      <c r="T35" s="13" t="s">
        <v>69</v>
      </c>
      <c r="U35" s="1"/>
      <c r="V35" s="1"/>
      <c r="W35" s="25">
        <f t="shared" si="9"/>
        <v>154</v>
      </c>
      <c r="X35" s="1"/>
      <c r="Y35" s="1"/>
      <c r="Z35" s="10">
        <f t="shared" si="4"/>
        <v>528</v>
      </c>
      <c r="AA35" s="1"/>
      <c r="AB35" s="1"/>
      <c r="AD35" s="58">
        <f t="shared" si="10"/>
        <v>50</v>
      </c>
      <c r="AF35" s="63">
        <f t="shared" si="11"/>
        <v>125.1</v>
      </c>
      <c r="AG35" s="63">
        <f t="shared" si="12"/>
        <v>50.1</v>
      </c>
      <c r="AH35" s="69">
        <f t="shared" si="13"/>
        <v>50</v>
      </c>
      <c r="AI35" s="70">
        <f t="shared" si="14"/>
        <v>0</v>
      </c>
      <c r="AJ35" s="69">
        <f t="shared" si="15"/>
        <v>0</v>
      </c>
      <c r="AK35" s="70">
        <f t="shared" si="16"/>
        <v>0</v>
      </c>
    </row>
    <row r="36" spans="1:37" ht="12.75">
      <c r="A36" s="26">
        <f t="shared" si="17"/>
        <v>12244</v>
      </c>
      <c r="B36" s="26">
        <f t="shared" si="5"/>
        <v>12772</v>
      </c>
      <c r="C36" s="23">
        <f t="shared" si="0"/>
        <v>528</v>
      </c>
      <c r="D36" s="65">
        <v>125</v>
      </c>
      <c r="E36" s="65">
        <v>50.1</v>
      </c>
      <c r="F36" s="89">
        <f t="shared" si="1"/>
        <v>59.9</v>
      </c>
      <c r="G36" s="44">
        <f t="shared" si="6"/>
        <v>153.34999999999997</v>
      </c>
      <c r="H36" s="61"/>
      <c r="I36" s="61"/>
      <c r="J36" s="10"/>
      <c r="K36" s="1"/>
      <c r="L36" s="1"/>
      <c r="M36" s="1"/>
      <c r="N36" s="24">
        <f t="shared" si="7"/>
        <v>50</v>
      </c>
      <c r="O36" s="24">
        <f t="shared" si="2"/>
      </c>
      <c r="P36" s="1"/>
      <c r="Q36" s="47">
        <f t="shared" si="8"/>
        <v>50</v>
      </c>
      <c r="R36" s="47">
        <f t="shared" si="18"/>
        <v>-1000</v>
      </c>
      <c r="S36" s="1"/>
      <c r="T36" s="13" t="s">
        <v>70</v>
      </c>
      <c r="U36" s="1"/>
      <c r="V36" s="1"/>
      <c r="W36" s="25">
        <f t="shared" si="9"/>
        <v>153.34999999999997</v>
      </c>
      <c r="X36" s="1"/>
      <c r="Y36" s="1"/>
      <c r="Z36" s="10">
        <f t="shared" si="4"/>
        <v>528</v>
      </c>
      <c r="AA36" s="1"/>
      <c r="AB36" s="1"/>
      <c r="AD36" s="58">
        <f t="shared" si="10"/>
        <v>50</v>
      </c>
      <c r="AF36" s="63">
        <f t="shared" si="11"/>
        <v>125</v>
      </c>
      <c r="AG36" s="63">
        <f t="shared" si="12"/>
        <v>50.1</v>
      </c>
      <c r="AH36" s="69">
        <f t="shared" si="13"/>
        <v>50</v>
      </c>
      <c r="AI36" s="70">
        <f t="shared" si="14"/>
        <v>0</v>
      </c>
      <c r="AJ36" s="69">
        <f t="shared" si="15"/>
        <v>0</v>
      </c>
      <c r="AK36" s="70">
        <f t="shared" si="16"/>
        <v>0</v>
      </c>
    </row>
    <row r="37" spans="1:37" ht="12.75">
      <c r="A37" s="26">
        <f t="shared" si="17"/>
        <v>12772</v>
      </c>
      <c r="B37" s="26">
        <f t="shared" si="5"/>
        <v>13300</v>
      </c>
      <c r="C37" s="23">
        <f t="shared" si="0"/>
        <v>528</v>
      </c>
      <c r="D37" s="65">
        <v>100.1</v>
      </c>
      <c r="E37" s="65">
        <v>50.1</v>
      </c>
      <c r="F37" s="89">
        <f t="shared" si="1"/>
        <v>50</v>
      </c>
      <c r="G37" s="44">
        <f t="shared" si="6"/>
        <v>89</v>
      </c>
      <c r="H37" s="61"/>
      <c r="I37" s="61"/>
      <c r="J37" s="10"/>
      <c r="K37" s="1"/>
      <c r="L37" s="1"/>
      <c r="M37" s="1"/>
      <c r="N37" s="24">
        <f t="shared" si="7"/>
        <v>50</v>
      </c>
      <c r="O37" s="24">
        <f t="shared" si="2"/>
      </c>
      <c r="P37" s="1"/>
      <c r="Q37" s="47">
        <f t="shared" si="8"/>
        <v>50</v>
      </c>
      <c r="R37" s="47">
        <f t="shared" si="18"/>
        <v>-1000</v>
      </c>
      <c r="S37" s="1"/>
      <c r="T37" s="13" t="s">
        <v>71</v>
      </c>
      <c r="U37" s="1"/>
      <c r="V37" s="1"/>
      <c r="W37" s="25">
        <f t="shared" si="9"/>
        <v>89</v>
      </c>
      <c r="X37" s="1"/>
      <c r="Y37" s="1"/>
      <c r="Z37" s="10">
        <f t="shared" si="4"/>
        <v>528</v>
      </c>
      <c r="AA37" s="1"/>
      <c r="AB37" s="1"/>
      <c r="AD37" s="58">
        <f t="shared" si="10"/>
        <v>50</v>
      </c>
      <c r="AF37" s="63">
        <f t="shared" si="11"/>
        <v>100.1</v>
      </c>
      <c r="AG37" s="63">
        <f t="shared" si="12"/>
        <v>50.1</v>
      </c>
      <c r="AH37" s="69">
        <f t="shared" si="13"/>
        <v>50</v>
      </c>
      <c r="AI37" s="70">
        <f t="shared" si="14"/>
        <v>0</v>
      </c>
      <c r="AJ37" s="69">
        <f t="shared" si="15"/>
        <v>0</v>
      </c>
      <c r="AK37" s="70">
        <f t="shared" si="16"/>
        <v>0</v>
      </c>
    </row>
    <row r="38" spans="1:37" ht="12.75">
      <c r="A38" s="26">
        <f t="shared" si="17"/>
        <v>13300</v>
      </c>
      <c r="B38" s="26">
        <f t="shared" si="5"/>
        <v>13828</v>
      </c>
      <c r="C38" s="23">
        <f t="shared" si="0"/>
        <v>528</v>
      </c>
      <c r="D38" s="65">
        <v>100</v>
      </c>
      <c r="E38" s="65">
        <v>50.1</v>
      </c>
      <c r="F38" s="89">
        <f t="shared" si="1"/>
        <v>49.9</v>
      </c>
      <c r="G38" s="44">
        <f t="shared" si="6"/>
        <v>88.34999999999997</v>
      </c>
      <c r="H38" s="61"/>
      <c r="I38" s="61"/>
      <c r="J38" s="10"/>
      <c r="K38" s="1"/>
      <c r="L38" s="1"/>
      <c r="M38" s="1"/>
      <c r="N38" s="24">
        <f t="shared" si="7"/>
        <v>0</v>
      </c>
      <c r="O38" s="24">
        <f t="shared" si="2"/>
      </c>
      <c r="P38" s="1"/>
      <c r="Q38" s="47">
        <f t="shared" si="8"/>
        <v>0</v>
      </c>
      <c r="R38" s="47">
        <f t="shared" si="18"/>
        <v>-1000</v>
      </c>
      <c r="S38" s="1"/>
      <c r="T38" s="13" t="s">
        <v>72</v>
      </c>
      <c r="U38" s="1"/>
      <c r="V38" s="1"/>
      <c r="W38" s="25">
        <f t="shared" si="9"/>
        <v>88.34999999999997</v>
      </c>
      <c r="X38" s="1"/>
      <c r="Y38" s="1"/>
      <c r="Z38" s="10">
        <f t="shared" si="4"/>
        <v>528</v>
      </c>
      <c r="AA38" s="1"/>
      <c r="AB38" s="1"/>
      <c r="AD38" s="58">
        <f t="shared" si="10"/>
        <v>0</v>
      </c>
      <c r="AF38" s="63">
        <f t="shared" si="11"/>
        <v>100</v>
      </c>
      <c r="AG38" s="63">
        <f t="shared" si="12"/>
        <v>50.1</v>
      </c>
      <c r="AH38" s="69">
        <f t="shared" si="13"/>
        <v>0</v>
      </c>
      <c r="AI38" s="70">
        <f t="shared" si="14"/>
        <v>0</v>
      </c>
      <c r="AJ38" s="69">
        <f t="shared" si="15"/>
        <v>0</v>
      </c>
      <c r="AK38" s="70">
        <f t="shared" si="16"/>
        <v>0</v>
      </c>
    </row>
    <row r="39" spans="1:37" ht="12.75">
      <c r="A39" s="26">
        <f t="shared" si="17"/>
        <v>13828</v>
      </c>
      <c r="B39" s="26">
        <f t="shared" si="5"/>
        <v>14356</v>
      </c>
      <c r="C39" s="23">
        <f t="shared" si="0"/>
        <v>528</v>
      </c>
      <c r="D39" s="65">
        <v>83.5</v>
      </c>
      <c r="E39" s="65">
        <v>50.1</v>
      </c>
      <c r="F39" s="89">
        <f t="shared" si="1"/>
        <v>40</v>
      </c>
      <c r="G39" s="44">
        <f t="shared" si="6"/>
        <v>24</v>
      </c>
      <c r="H39" s="61"/>
      <c r="I39" s="61"/>
      <c r="J39" s="10"/>
      <c r="K39" s="1"/>
      <c r="L39" s="1"/>
      <c r="M39" s="1"/>
      <c r="N39" s="24">
        <f t="shared" si="7"/>
        <v>0</v>
      </c>
      <c r="O39" s="24">
        <f t="shared" si="2"/>
      </c>
      <c r="P39" s="1"/>
      <c r="Q39" s="47">
        <f t="shared" si="8"/>
        <v>0</v>
      </c>
      <c r="R39" s="47">
        <f t="shared" si="18"/>
        <v>-1000</v>
      </c>
      <c r="S39" s="1"/>
      <c r="T39" s="13" t="s">
        <v>73</v>
      </c>
      <c r="U39" s="1"/>
      <c r="V39" s="1"/>
      <c r="W39" s="25">
        <f t="shared" si="9"/>
        <v>24</v>
      </c>
      <c r="X39" s="1"/>
      <c r="Y39" s="1"/>
      <c r="Z39" s="10">
        <f t="shared" si="4"/>
        <v>528</v>
      </c>
      <c r="AA39" s="1"/>
      <c r="AB39" s="1"/>
      <c r="AD39" s="58">
        <f t="shared" si="10"/>
        <v>0</v>
      </c>
      <c r="AF39" s="63">
        <f t="shared" si="11"/>
        <v>83.5</v>
      </c>
      <c r="AG39" s="63">
        <f t="shared" si="12"/>
        <v>50.1</v>
      </c>
      <c r="AH39" s="69">
        <f t="shared" si="13"/>
        <v>0</v>
      </c>
      <c r="AI39" s="70">
        <f t="shared" si="14"/>
        <v>0</v>
      </c>
      <c r="AJ39" s="69">
        <f t="shared" si="15"/>
        <v>0</v>
      </c>
      <c r="AK39" s="70">
        <f t="shared" si="16"/>
        <v>0</v>
      </c>
    </row>
    <row r="40" spans="1:37" ht="12.75">
      <c r="A40" s="26">
        <f t="shared" si="17"/>
        <v>14356</v>
      </c>
      <c r="B40" s="26">
        <f t="shared" si="5"/>
        <v>14884</v>
      </c>
      <c r="C40" s="23">
        <f t="shared" si="0"/>
        <v>528</v>
      </c>
      <c r="D40" s="65">
        <v>83.4</v>
      </c>
      <c r="E40" s="65">
        <v>50.1</v>
      </c>
      <c r="F40" s="89">
        <f t="shared" si="1"/>
        <v>39.9</v>
      </c>
      <c r="G40" s="44">
        <f t="shared" si="6"/>
        <v>23.349999999999966</v>
      </c>
      <c r="H40" s="61"/>
      <c r="I40" s="61"/>
      <c r="J40" s="10"/>
      <c r="K40" s="1"/>
      <c r="L40" s="1"/>
      <c r="M40" s="1"/>
      <c r="N40" s="24">
        <f t="shared" si="7"/>
        <v>0</v>
      </c>
      <c r="O40" s="24">
        <f t="shared" si="2"/>
      </c>
      <c r="P40" s="1"/>
      <c r="Q40" s="47">
        <f t="shared" si="8"/>
        <v>0</v>
      </c>
      <c r="R40" s="47">
        <f t="shared" si="18"/>
        <v>-1000</v>
      </c>
      <c r="S40" s="1"/>
      <c r="T40" s="13"/>
      <c r="U40" s="1"/>
      <c r="V40" s="1"/>
      <c r="W40" s="25">
        <f t="shared" si="9"/>
        <v>23.349999999999966</v>
      </c>
      <c r="X40" s="1"/>
      <c r="Y40" s="1"/>
      <c r="Z40" s="10">
        <f t="shared" si="4"/>
        <v>528</v>
      </c>
      <c r="AA40" s="1"/>
      <c r="AB40" s="1"/>
      <c r="AD40" s="58">
        <f t="shared" si="10"/>
        <v>0</v>
      </c>
      <c r="AF40" s="63">
        <f t="shared" si="11"/>
        <v>83.4</v>
      </c>
      <c r="AG40" s="63">
        <f t="shared" si="12"/>
        <v>50.1</v>
      </c>
      <c r="AH40" s="69">
        <f t="shared" si="13"/>
        <v>0</v>
      </c>
      <c r="AI40" s="70">
        <f t="shared" si="14"/>
        <v>0</v>
      </c>
      <c r="AJ40" s="69">
        <f t="shared" si="15"/>
        <v>0</v>
      </c>
      <c r="AK40" s="70">
        <f t="shared" si="16"/>
        <v>0</v>
      </c>
    </row>
    <row r="41" spans="1:37" ht="12.75">
      <c r="A41" s="26">
        <f t="shared" si="17"/>
        <v>14884</v>
      </c>
      <c r="B41" s="26">
        <f t="shared" si="5"/>
        <v>15412</v>
      </c>
      <c r="C41" s="23">
        <f t="shared" si="0"/>
        <v>528</v>
      </c>
      <c r="D41" s="65">
        <v>71.6</v>
      </c>
      <c r="E41" s="65">
        <v>50.1</v>
      </c>
      <c r="F41" s="89">
        <f t="shared" si="1"/>
        <v>30</v>
      </c>
      <c r="G41" s="44">
        <f t="shared" si="6"/>
        <v>-41</v>
      </c>
      <c r="H41" s="61"/>
      <c r="I41" s="61"/>
      <c r="J41" s="10"/>
      <c r="K41" s="1"/>
      <c r="L41" s="1"/>
      <c r="M41" s="1"/>
      <c r="N41" s="24">
        <f t="shared" si="7"/>
        <v>0</v>
      </c>
      <c r="O41" s="24">
        <f t="shared" si="2"/>
        <v>-41</v>
      </c>
      <c r="P41" s="1"/>
      <c r="Q41" s="47">
        <f t="shared" si="8"/>
        <v>0</v>
      </c>
      <c r="R41" s="47">
        <f t="shared" si="18"/>
        <v>-1000</v>
      </c>
      <c r="S41" s="1"/>
      <c r="T41" s="13"/>
      <c r="U41" s="1"/>
      <c r="V41" s="1"/>
      <c r="W41" s="25">
        <f t="shared" si="9"/>
        <v>0</v>
      </c>
      <c r="X41" s="1"/>
      <c r="Y41" s="1"/>
      <c r="Z41" s="10">
        <f t="shared" si="4"/>
        <v>528</v>
      </c>
      <c r="AA41" s="1"/>
      <c r="AB41" s="1"/>
      <c r="AD41" s="58">
        <f t="shared" si="10"/>
        <v>0</v>
      </c>
      <c r="AF41" s="63">
        <f t="shared" si="11"/>
        <v>71.6</v>
      </c>
      <c r="AG41" s="63">
        <f t="shared" si="12"/>
        <v>50.1</v>
      </c>
      <c r="AH41" s="69">
        <f t="shared" si="13"/>
        <v>0</v>
      </c>
      <c r="AI41" s="70">
        <f t="shared" si="14"/>
        <v>0</v>
      </c>
      <c r="AJ41" s="69">
        <f t="shared" si="15"/>
        <v>0</v>
      </c>
      <c r="AK41" s="70">
        <f t="shared" si="16"/>
        <v>0</v>
      </c>
    </row>
    <row r="42" spans="1:37" ht="12.75">
      <c r="A42" s="26">
        <f t="shared" si="17"/>
        <v>15412</v>
      </c>
      <c r="B42" s="26">
        <f t="shared" si="5"/>
        <v>15940</v>
      </c>
      <c r="C42" s="23">
        <f t="shared" si="0"/>
        <v>528</v>
      </c>
      <c r="D42" s="65">
        <v>71.5</v>
      </c>
      <c r="E42" s="65">
        <v>50.1</v>
      </c>
      <c r="F42" s="89">
        <f t="shared" si="1"/>
        <v>29.9</v>
      </c>
      <c r="G42" s="44">
        <f t="shared" si="6"/>
        <v>-41.650000000000006</v>
      </c>
      <c r="H42" s="61"/>
      <c r="I42" s="61"/>
      <c r="J42" s="10"/>
      <c r="K42" s="1"/>
      <c r="L42" s="1"/>
      <c r="M42" s="1"/>
      <c r="N42" s="24">
        <f t="shared" si="7"/>
        <v>-50</v>
      </c>
      <c r="O42" s="24">
        <f t="shared" si="2"/>
        <v>-41.650000000000006</v>
      </c>
      <c r="P42" s="1"/>
      <c r="Q42" s="47">
        <f t="shared" si="8"/>
        <v>-50</v>
      </c>
      <c r="R42" s="47">
        <f t="shared" si="18"/>
        <v>-1000</v>
      </c>
      <c r="S42" s="1"/>
      <c r="T42" s="13"/>
      <c r="U42" s="1"/>
      <c r="V42" s="1"/>
      <c r="W42" s="25">
        <f t="shared" si="9"/>
        <v>0</v>
      </c>
      <c r="X42" s="1"/>
      <c r="Y42" s="1"/>
      <c r="Z42" s="10">
        <f t="shared" si="4"/>
        <v>528</v>
      </c>
      <c r="AA42" s="1"/>
      <c r="AB42" s="1"/>
      <c r="AD42" s="58">
        <f t="shared" si="10"/>
        <v>-50</v>
      </c>
      <c r="AF42" s="63">
        <f t="shared" si="11"/>
        <v>71.5</v>
      </c>
      <c r="AG42" s="63">
        <f t="shared" si="12"/>
        <v>50.1</v>
      </c>
      <c r="AH42" s="69">
        <f t="shared" si="13"/>
        <v>0</v>
      </c>
      <c r="AI42" s="70">
        <f t="shared" si="14"/>
        <v>-50</v>
      </c>
      <c r="AJ42" s="69">
        <f t="shared" si="15"/>
        <v>0</v>
      </c>
      <c r="AK42" s="70">
        <f t="shared" si="16"/>
        <v>0</v>
      </c>
    </row>
    <row r="43" spans="1:37" ht="12.75">
      <c r="A43" s="26">
        <f t="shared" si="17"/>
        <v>15940</v>
      </c>
      <c r="B43" s="26">
        <f t="shared" si="5"/>
        <v>16468</v>
      </c>
      <c r="C43" s="23">
        <f t="shared" si="0"/>
        <v>528</v>
      </c>
      <c r="D43" s="65">
        <v>62.7</v>
      </c>
      <c r="E43" s="65">
        <v>50.1</v>
      </c>
      <c r="F43" s="89">
        <f t="shared" si="1"/>
        <v>20.1</v>
      </c>
      <c r="G43" s="44">
        <f t="shared" si="6"/>
        <v>-105.35</v>
      </c>
      <c r="H43" s="61"/>
      <c r="I43" s="61"/>
      <c r="J43" s="10"/>
      <c r="K43" s="1"/>
      <c r="L43" s="1"/>
      <c r="M43" s="1"/>
      <c r="N43" s="24">
        <f t="shared" si="7"/>
        <v>-50</v>
      </c>
      <c r="O43" s="24">
        <f t="shared" si="2"/>
        <v>-105.35</v>
      </c>
      <c r="P43" s="1"/>
      <c r="Q43" s="47">
        <f t="shared" si="8"/>
        <v>-50</v>
      </c>
      <c r="R43" s="47">
        <f t="shared" si="18"/>
        <v>-1000</v>
      </c>
      <c r="S43" s="1"/>
      <c r="T43" s="13"/>
      <c r="U43" s="1"/>
      <c r="V43" s="1"/>
      <c r="W43" s="25">
        <f t="shared" si="9"/>
        <v>0</v>
      </c>
      <c r="X43" s="1"/>
      <c r="Y43" s="1"/>
      <c r="Z43" s="10">
        <f t="shared" si="4"/>
        <v>528</v>
      </c>
      <c r="AA43" s="1"/>
      <c r="AB43" s="1"/>
      <c r="AD43" s="58">
        <f t="shared" si="10"/>
        <v>-50</v>
      </c>
      <c r="AF43" s="63">
        <f t="shared" si="11"/>
        <v>62.7</v>
      </c>
      <c r="AG43" s="63">
        <f t="shared" si="12"/>
        <v>50.1</v>
      </c>
      <c r="AH43" s="69">
        <f t="shared" si="13"/>
        <v>0</v>
      </c>
      <c r="AI43" s="70">
        <f t="shared" si="14"/>
        <v>-50</v>
      </c>
      <c r="AJ43" s="69">
        <f t="shared" si="15"/>
        <v>0</v>
      </c>
      <c r="AK43" s="70">
        <f t="shared" si="16"/>
        <v>0</v>
      </c>
    </row>
    <row r="44" spans="1:37" ht="12.75">
      <c r="A44" s="26">
        <f t="shared" si="17"/>
        <v>16468</v>
      </c>
      <c r="B44" s="26">
        <f t="shared" si="5"/>
        <v>16996</v>
      </c>
      <c r="C44" s="23">
        <f t="shared" si="0"/>
        <v>528</v>
      </c>
      <c r="D44" s="65">
        <v>62.6</v>
      </c>
      <c r="E44" s="65">
        <v>50.1</v>
      </c>
      <c r="F44" s="89">
        <f t="shared" si="1"/>
        <v>20</v>
      </c>
      <c r="G44" s="44">
        <f t="shared" si="6"/>
        <v>-106</v>
      </c>
      <c r="H44" s="61"/>
      <c r="I44" s="61"/>
      <c r="J44" s="10"/>
      <c r="K44" s="1"/>
      <c r="L44" s="1"/>
      <c r="M44" s="1"/>
      <c r="N44" s="24">
        <f t="shared" si="7"/>
        <v>-50</v>
      </c>
      <c r="O44" s="24">
        <f t="shared" si="2"/>
        <v>-106</v>
      </c>
      <c r="P44" s="1"/>
      <c r="Q44" s="47">
        <f t="shared" si="8"/>
        <v>-50</v>
      </c>
      <c r="R44" s="47">
        <f t="shared" si="18"/>
        <v>-1000</v>
      </c>
      <c r="S44" s="1"/>
      <c r="T44" s="13"/>
      <c r="U44" s="1"/>
      <c r="V44" s="1"/>
      <c r="W44" s="25">
        <f t="shared" si="9"/>
        <v>0</v>
      </c>
      <c r="X44" s="1"/>
      <c r="Y44" s="1"/>
      <c r="Z44" s="10">
        <f t="shared" si="4"/>
        <v>528</v>
      </c>
      <c r="AA44" s="1"/>
      <c r="AB44" s="1"/>
      <c r="AD44" s="58">
        <f t="shared" si="10"/>
        <v>-50</v>
      </c>
      <c r="AF44" s="63">
        <f t="shared" si="11"/>
        <v>62.6</v>
      </c>
      <c r="AG44" s="63">
        <f t="shared" si="12"/>
        <v>50.1</v>
      </c>
      <c r="AH44" s="69">
        <f t="shared" si="13"/>
        <v>0</v>
      </c>
      <c r="AI44" s="70">
        <f t="shared" si="14"/>
        <v>-50</v>
      </c>
      <c r="AJ44" s="69">
        <f t="shared" si="15"/>
        <v>0</v>
      </c>
      <c r="AK44" s="70">
        <f t="shared" si="16"/>
        <v>0</v>
      </c>
    </row>
    <row r="45" spans="1:37" ht="12.75">
      <c r="A45" s="26">
        <f t="shared" si="17"/>
        <v>16996</v>
      </c>
      <c r="B45" s="26">
        <f t="shared" si="5"/>
        <v>17524</v>
      </c>
      <c r="C45" s="23">
        <f t="shared" si="0"/>
        <v>528</v>
      </c>
      <c r="D45" s="65">
        <v>62.5</v>
      </c>
      <c r="E45" s="65">
        <v>50.1</v>
      </c>
      <c r="F45" s="89">
        <f t="shared" si="1"/>
        <v>19.8</v>
      </c>
      <c r="G45" s="44">
        <f t="shared" si="6"/>
        <v>-107.29999999999998</v>
      </c>
      <c r="H45" s="61"/>
      <c r="I45" s="61"/>
      <c r="J45" s="10"/>
      <c r="K45" s="1"/>
      <c r="L45" s="1"/>
      <c r="M45" s="1"/>
      <c r="N45" s="24">
        <f t="shared" si="7"/>
        <v>-100</v>
      </c>
      <c r="O45" s="24">
        <f t="shared" si="2"/>
        <v>-107.29999999999998</v>
      </c>
      <c r="P45" s="1"/>
      <c r="Q45" s="47">
        <f t="shared" si="8"/>
        <v>-100</v>
      </c>
      <c r="R45" s="47">
        <f t="shared" si="18"/>
        <v>-1000</v>
      </c>
      <c r="S45" s="1"/>
      <c r="T45" s="13"/>
      <c r="U45" s="1"/>
      <c r="V45" s="1"/>
      <c r="W45" s="25">
        <f t="shared" si="9"/>
        <v>0</v>
      </c>
      <c r="X45" s="1"/>
      <c r="Y45" s="1"/>
      <c r="Z45" s="10">
        <f t="shared" si="4"/>
        <v>528</v>
      </c>
      <c r="AA45" s="1"/>
      <c r="AB45" s="1"/>
      <c r="AD45" s="58">
        <f t="shared" si="10"/>
        <v>-100</v>
      </c>
      <c r="AF45" s="63">
        <f t="shared" si="11"/>
        <v>62.5</v>
      </c>
      <c r="AG45" s="63">
        <f t="shared" si="12"/>
        <v>50.1</v>
      </c>
      <c r="AH45" s="69">
        <f t="shared" si="13"/>
        <v>0</v>
      </c>
      <c r="AI45" s="70">
        <f t="shared" si="14"/>
        <v>-100</v>
      </c>
      <c r="AJ45" s="69">
        <f t="shared" si="15"/>
        <v>0</v>
      </c>
      <c r="AK45" s="70">
        <f t="shared" si="16"/>
        <v>0</v>
      </c>
    </row>
    <row r="46" spans="1:37" ht="12.75">
      <c r="A46" s="26">
        <f t="shared" si="17"/>
        <v>17524</v>
      </c>
      <c r="B46" s="26">
        <f t="shared" si="5"/>
        <v>18052</v>
      </c>
      <c r="C46" s="23">
        <f t="shared" si="0"/>
        <v>528</v>
      </c>
      <c r="D46" s="65">
        <v>60</v>
      </c>
      <c r="E46" s="65">
        <v>50.06</v>
      </c>
      <c r="F46" s="89">
        <f t="shared" si="1"/>
        <v>16.6</v>
      </c>
      <c r="G46" s="44">
        <f t="shared" si="6"/>
        <v>-128.1</v>
      </c>
      <c r="H46" s="61"/>
      <c r="I46" s="61"/>
      <c r="J46" s="10"/>
      <c r="K46" s="1"/>
      <c r="L46" s="1"/>
      <c r="M46" s="1"/>
      <c r="N46" s="24">
        <f t="shared" si="7"/>
        <v>-100</v>
      </c>
      <c r="O46" s="24">
        <f t="shared" si="2"/>
        <v>-128.1</v>
      </c>
      <c r="P46" s="1"/>
      <c r="Q46" s="47">
        <f t="shared" si="8"/>
        <v>-100</v>
      </c>
      <c r="R46" s="47">
        <f t="shared" si="18"/>
        <v>-1000</v>
      </c>
      <c r="S46" s="1"/>
      <c r="T46" s="13"/>
      <c r="U46" s="1"/>
      <c r="V46" s="1"/>
      <c r="W46" s="25">
        <f t="shared" si="9"/>
        <v>0</v>
      </c>
      <c r="X46" s="1"/>
      <c r="Y46" s="1"/>
      <c r="Z46" s="10">
        <f t="shared" si="4"/>
        <v>528</v>
      </c>
      <c r="AA46" s="1"/>
      <c r="AB46" s="1"/>
      <c r="AD46" s="58">
        <f t="shared" si="10"/>
        <v>-100</v>
      </c>
      <c r="AF46" s="63">
        <f t="shared" si="11"/>
        <v>60</v>
      </c>
      <c r="AG46" s="63">
        <f t="shared" si="12"/>
        <v>50.06</v>
      </c>
      <c r="AH46" s="69">
        <f t="shared" si="13"/>
        <v>0</v>
      </c>
      <c r="AI46" s="70">
        <f t="shared" si="14"/>
        <v>-100</v>
      </c>
      <c r="AJ46" s="69">
        <f t="shared" si="15"/>
        <v>0</v>
      </c>
      <c r="AK46" s="70">
        <f t="shared" si="16"/>
        <v>0</v>
      </c>
    </row>
    <row r="47" spans="1:37" ht="12.75">
      <c r="A47" s="26">
        <f t="shared" si="17"/>
        <v>18052</v>
      </c>
      <c r="B47" s="26">
        <f t="shared" si="5"/>
        <v>18580</v>
      </c>
      <c r="C47" s="23">
        <f t="shared" si="0"/>
        <v>528</v>
      </c>
      <c r="D47" s="65">
        <v>60</v>
      </c>
      <c r="E47" s="65">
        <v>49.94</v>
      </c>
      <c r="F47" s="89">
        <f t="shared" si="1"/>
        <v>16.8</v>
      </c>
      <c r="G47" s="44">
        <f t="shared" si="6"/>
        <v>-126.79999999999998</v>
      </c>
      <c r="H47" s="61"/>
      <c r="I47" s="61"/>
      <c r="J47" s="10"/>
      <c r="K47" s="1"/>
      <c r="L47" s="1"/>
      <c r="M47" s="1"/>
      <c r="N47" s="24">
        <f t="shared" si="7"/>
        <v>0</v>
      </c>
      <c r="O47" s="24">
        <f t="shared" si="2"/>
        <v>-126.79999999999998</v>
      </c>
      <c r="P47" s="1"/>
      <c r="Q47" s="47">
        <f t="shared" si="8"/>
        <v>-100</v>
      </c>
      <c r="R47" s="47">
        <f t="shared" si="18"/>
        <v>0</v>
      </c>
      <c r="S47" s="1"/>
      <c r="T47" s="13"/>
      <c r="U47" s="1"/>
      <c r="V47" s="1"/>
      <c r="W47" s="25">
        <f t="shared" si="9"/>
        <v>0</v>
      </c>
      <c r="X47" s="1"/>
      <c r="Y47" s="1"/>
      <c r="Z47" s="10">
        <f t="shared" si="4"/>
        <v>528</v>
      </c>
      <c r="AA47" s="1"/>
      <c r="AB47" s="1"/>
      <c r="AD47" s="58">
        <f t="shared" si="10"/>
        <v>0</v>
      </c>
      <c r="AF47" s="63">
        <f t="shared" si="11"/>
        <v>60</v>
      </c>
      <c r="AG47" s="63">
        <f t="shared" si="12"/>
        <v>49.94</v>
      </c>
      <c r="AH47" s="69">
        <f t="shared" si="13"/>
        <v>0</v>
      </c>
      <c r="AI47" s="70">
        <f t="shared" si="14"/>
        <v>0</v>
      </c>
      <c r="AJ47" s="69">
        <f t="shared" si="15"/>
        <v>0</v>
      </c>
      <c r="AK47" s="70">
        <f t="shared" si="16"/>
        <v>0</v>
      </c>
    </row>
    <row r="48" spans="1:37" ht="13.5" thickBot="1">
      <c r="A48" s="26">
        <f t="shared" si="17"/>
        <v>18580</v>
      </c>
      <c r="B48" s="26">
        <f t="shared" si="5"/>
        <v>19000</v>
      </c>
      <c r="C48" s="23">
        <f t="shared" si="0"/>
        <v>420</v>
      </c>
      <c r="D48" s="65">
        <v>60</v>
      </c>
      <c r="E48" s="65">
        <v>49.94</v>
      </c>
      <c r="F48" s="89">
        <f t="shared" si="1"/>
        <v>16.8</v>
      </c>
      <c r="G48" s="44">
        <f t="shared" si="6"/>
        <v>-100.86363636363636</v>
      </c>
      <c r="H48" s="61"/>
      <c r="I48" s="61"/>
      <c r="J48" s="10"/>
      <c r="K48" s="1"/>
      <c r="L48" s="1"/>
      <c r="M48" s="1"/>
      <c r="N48" s="24">
        <f t="shared" si="7"/>
        <v>0</v>
      </c>
      <c r="O48" s="24">
        <f t="shared" si="2"/>
        <v>-100.86363636363636</v>
      </c>
      <c r="P48" s="1"/>
      <c r="Q48" s="48">
        <f t="shared" si="8"/>
        <v>-100</v>
      </c>
      <c r="R48" s="48">
        <f t="shared" si="18"/>
        <v>0</v>
      </c>
      <c r="S48" s="1"/>
      <c r="T48" s="28"/>
      <c r="U48" s="1"/>
      <c r="V48" s="1"/>
      <c r="W48" s="25">
        <f t="shared" si="9"/>
        <v>0</v>
      </c>
      <c r="X48" s="1"/>
      <c r="Y48" s="1"/>
      <c r="Z48" s="10">
        <f t="shared" si="4"/>
        <v>420</v>
      </c>
      <c r="AA48" s="1"/>
      <c r="AB48" s="1"/>
      <c r="AD48" s="59">
        <f t="shared" si="10"/>
        <v>0</v>
      </c>
      <c r="AF48" s="64">
        <f t="shared" si="11"/>
        <v>60</v>
      </c>
      <c r="AG48" s="64">
        <f t="shared" si="12"/>
        <v>49.94</v>
      </c>
      <c r="AH48" s="71">
        <f t="shared" si="13"/>
        <v>0</v>
      </c>
      <c r="AI48" s="72">
        <f t="shared" si="14"/>
        <v>0</v>
      </c>
      <c r="AJ48" s="71">
        <f t="shared" si="15"/>
        <v>0</v>
      </c>
      <c r="AK48" s="72">
        <f t="shared" si="16"/>
        <v>0</v>
      </c>
    </row>
    <row r="49" spans="1:35" ht="12.75">
      <c r="A49" s="29" t="s">
        <v>53</v>
      </c>
      <c r="B49" s="30">
        <f>SUMIF($G$13:$G$48,"&gt;0",$G$13:$G$48)</f>
        <v>2794.6</v>
      </c>
      <c r="C49" s="10"/>
      <c r="D49" s="10"/>
      <c r="E49" s="10"/>
      <c r="F49" s="16"/>
      <c r="G49" s="10" t="s">
        <v>54</v>
      </c>
      <c r="H49" s="31" t="s">
        <v>55</v>
      </c>
      <c r="I49" s="31" t="s">
        <v>56</v>
      </c>
      <c r="J49" s="10"/>
      <c r="K49" s="1"/>
      <c r="L49" s="1"/>
      <c r="M49" s="1"/>
      <c r="N49" s="24">
        <f>SUM(N13:N48)</f>
        <v>1150</v>
      </c>
      <c r="O49" s="24">
        <f>SUM(O13:O48)</f>
        <v>-1501.7136363636362</v>
      </c>
      <c r="P49" s="1"/>
      <c r="Q49" s="60"/>
      <c r="R49" s="60"/>
      <c r="S49" s="1"/>
      <c r="T49" s="13"/>
      <c r="U49" s="1"/>
      <c r="V49" s="1"/>
      <c r="W49" s="1"/>
      <c r="X49" s="1"/>
      <c r="Y49" s="1"/>
      <c r="Z49" s="1"/>
      <c r="AA49" s="1"/>
      <c r="AB49" s="1"/>
      <c r="AH49" s="73">
        <f>SUM(AH13:AH48)</f>
        <v>1500</v>
      </c>
      <c r="AI49" s="73">
        <f>SUM(AI13:AI48)</f>
        <v>-350</v>
      </c>
    </row>
    <row r="50" spans="1:28" ht="12.75">
      <c r="A50" s="9" t="s">
        <v>58</v>
      </c>
      <c r="B50" s="30">
        <f>SUMIF($G$13:$G$48,"&lt;0",$G$13:$G$48)+H50+I50</f>
        <v>-2001.7136363636362</v>
      </c>
      <c r="C50" s="98"/>
      <c r="D50" s="98"/>
      <c r="E50" s="98"/>
      <c r="F50" s="98"/>
      <c r="G50" s="30">
        <f>SUM(G13:G48)</f>
        <v>1292.8863636363637</v>
      </c>
      <c r="H50" s="32">
        <f>SUM(AJ13:AJ48)</f>
        <v>-300</v>
      </c>
      <c r="I50" s="32">
        <f>SUM(AK13:AK48)</f>
        <v>-200</v>
      </c>
      <c r="J50" s="10"/>
      <c r="K50" s="1"/>
      <c r="L50" s="1"/>
      <c r="M50" s="1"/>
      <c r="N50" s="1"/>
      <c r="O50" s="1"/>
      <c r="P50" s="1"/>
      <c r="Q50" s="10"/>
      <c r="R50" s="10"/>
      <c r="S50" s="1"/>
      <c r="T50" s="13"/>
      <c r="U50" s="1"/>
      <c r="V50" s="1"/>
      <c r="W50" s="1"/>
      <c r="X50" s="1"/>
      <c r="Y50" s="1"/>
      <c r="Z50" s="1"/>
      <c r="AA50" s="1"/>
      <c r="AB50" s="1"/>
    </row>
    <row r="51" spans="1:28" ht="12.75">
      <c r="A51" s="9"/>
      <c r="B51" s="10"/>
      <c r="C51" s="10"/>
      <c r="D51" s="10"/>
      <c r="E51" s="10"/>
      <c r="F51" s="16"/>
      <c r="G51" s="30"/>
      <c r="H51" s="10"/>
      <c r="I51" s="12"/>
      <c r="J51" s="10"/>
      <c r="K51" s="1"/>
      <c r="L51" s="1"/>
      <c r="M51" s="1"/>
      <c r="N51" s="1"/>
      <c r="O51" s="1"/>
      <c r="P51" s="1"/>
      <c r="Q51" s="10"/>
      <c r="R51" s="10"/>
      <c r="S51" s="1"/>
      <c r="T51" s="13"/>
      <c r="U51" s="1"/>
      <c r="V51" s="1"/>
      <c r="W51" s="1"/>
      <c r="X51" s="1"/>
      <c r="Y51" s="1"/>
      <c r="Z51" s="1"/>
      <c r="AA51" s="1"/>
      <c r="AB51" s="1"/>
    </row>
    <row r="52" spans="1:28" ht="12.75">
      <c r="A52" s="33"/>
      <c r="B52" s="97" t="s">
        <v>61</v>
      </c>
      <c r="C52" s="97"/>
      <c r="D52" s="97"/>
      <c r="E52" s="97"/>
      <c r="F52" s="97"/>
      <c r="G52" s="97"/>
      <c r="H52" s="97"/>
      <c r="I52" s="85">
        <f>G50+H50+I50</f>
        <v>792.8863636363637</v>
      </c>
      <c r="J52" s="10"/>
      <c r="K52" s="1"/>
      <c r="L52" s="1"/>
      <c r="M52" s="1"/>
      <c r="N52" s="1"/>
      <c r="O52" s="1"/>
      <c r="P52" s="1"/>
      <c r="Q52" s="10"/>
      <c r="R52" s="10"/>
      <c r="S52" s="1"/>
      <c r="T52" s="13"/>
      <c r="U52" s="1"/>
      <c r="V52" s="1"/>
      <c r="W52" s="1"/>
      <c r="X52" s="1"/>
      <c r="Y52" s="1"/>
      <c r="Z52" s="1"/>
      <c r="AA52" s="1"/>
      <c r="AB52" s="1"/>
    </row>
    <row r="53" spans="1:28" ht="12.75">
      <c r="A53" s="9"/>
      <c r="B53" s="10"/>
      <c r="C53" s="10"/>
      <c r="D53" s="10"/>
      <c r="E53" s="10"/>
      <c r="F53" s="16"/>
      <c r="G53" s="10"/>
      <c r="H53" s="10"/>
      <c r="I53" s="12"/>
      <c r="J53" s="10"/>
      <c r="K53" s="1"/>
      <c r="L53" s="1"/>
      <c r="M53" s="1"/>
      <c r="N53" s="1"/>
      <c r="O53" s="1"/>
      <c r="P53" s="1"/>
      <c r="Q53" s="10"/>
      <c r="R53" s="10"/>
      <c r="S53" s="1"/>
      <c r="T53" s="13"/>
      <c r="U53" s="1"/>
      <c r="V53" s="1"/>
      <c r="W53" s="1"/>
      <c r="X53" s="1"/>
      <c r="Y53" s="1"/>
      <c r="Z53" s="1"/>
      <c r="AA53" s="1"/>
      <c r="AB53" s="1"/>
    </row>
    <row r="54" spans="1:28" ht="12.75">
      <c r="A54" s="86" t="s">
        <v>64</v>
      </c>
      <c r="B54" s="90"/>
      <c r="C54" s="91"/>
      <c r="D54" s="92"/>
      <c r="E54" s="88"/>
      <c r="F54" s="87" t="s">
        <v>65</v>
      </c>
      <c r="G54" s="90"/>
      <c r="H54" s="91"/>
      <c r="I54" s="92"/>
      <c r="J54" s="10"/>
      <c r="K54" s="1"/>
      <c r="L54" s="1"/>
      <c r="M54" s="1"/>
      <c r="N54" s="1"/>
      <c r="O54" s="1"/>
      <c r="P54" s="1"/>
      <c r="Q54" s="10"/>
      <c r="R54" s="10"/>
      <c r="S54" s="1"/>
      <c r="T54" s="13"/>
      <c r="U54" s="1"/>
      <c r="V54" s="1"/>
      <c r="W54" s="1"/>
      <c r="X54" s="1"/>
      <c r="Y54" s="1"/>
      <c r="Z54" s="1"/>
      <c r="AA54" s="1"/>
      <c r="AB54" s="1"/>
    </row>
    <row r="55" spans="1:28" ht="12.75">
      <c r="A55" s="34" t="s">
        <v>80</v>
      </c>
      <c r="B55" s="90"/>
      <c r="C55" s="91"/>
      <c r="D55" s="92"/>
      <c r="E55" s="4"/>
      <c r="F55" s="35" t="s">
        <v>80</v>
      </c>
      <c r="G55" s="90"/>
      <c r="H55" s="91"/>
      <c r="I55" s="92"/>
      <c r="J55" s="10"/>
      <c r="K55" s="1"/>
      <c r="L55" s="1"/>
      <c r="M55" s="1"/>
      <c r="N55" s="1"/>
      <c r="O55" s="1"/>
      <c r="P55" s="1"/>
      <c r="Q55" s="1"/>
      <c r="R55" s="1"/>
      <c r="S55" s="1"/>
      <c r="T55" s="13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3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3"/>
      <c r="U56" s="1"/>
      <c r="V56" s="1"/>
      <c r="W56" s="1"/>
      <c r="X56" s="1"/>
      <c r="Y56" s="1"/>
      <c r="Z56" s="1"/>
      <c r="AA56" s="1"/>
      <c r="AB56" s="1"/>
    </row>
    <row r="57" spans="1:28" ht="12.75">
      <c r="A57" s="1"/>
      <c r="B57" s="1"/>
      <c r="C57" s="1"/>
      <c r="D57" s="1"/>
      <c r="E57" s="1"/>
      <c r="F57" s="3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3"/>
      <c r="U57" s="1"/>
      <c r="V57" s="1"/>
      <c r="W57" s="1"/>
      <c r="X57" s="1"/>
      <c r="Y57" s="1"/>
      <c r="Z57" s="1"/>
      <c r="AA57" s="1"/>
      <c r="AB57" s="1"/>
    </row>
    <row r="58" spans="1:28" ht="12.75">
      <c r="A58" s="1"/>
      <c r="B58" s="1"/>
      <c r="C58" s="1"/>
      <c r="D58" s="1"/>
      <c r="E58" s="1"/>
      <c r="F58" s="3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3"/>
      <c r="U58" s="1"/>
      <c r="V58" s="1"/>
      <c r="W58" s="1"/>
      <c r="X58" s="1"/>
      <c r="Y58" s="1"/>
      <c r="Z58" s="1"/>
      <c r="AA58" s="1"/>
      <c r="AB58" s="1"/>
    </row>
    <row r="59" spans="1:28" ht="12.75">
      <c r="A59" s="1"/>
      <c r="B59" s="1"/>
      <c r="C59" s="1"/>
      <c r="D59" s="1"/>
      <c r="E59" s="1"/>
      <c r="F59" s="3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3"/>
      <c r="U59" s="1"/>
      <c r="V59" s="1"/>
      <c r="W59" s="1"/>
      <c r="X59" s="1"/>
      <c r="Y59" s="1"/>
      <c r="Z59" s="1"/>
      <c r="AA59" s="1"/>
      <c r="AB59" s="1"/>
    </row>
    <row r="60" spans="1:28" ht="12.75">
      <c r="A60" s="1"/>
      <c r="B60" s="1"/>
      <c r="C60" s="1"/>
      <c r="D60" s="1"/>
      <c r="E60" s="1"/>
      <c r="F60" s="3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3"/>
      <c r="U60" s="1"/>
      <c r="V60" s="1"/>
      <c r="W60" s="1"/>
      <c r="X60" s="1"/>
      <c r="Y60" s="1"/>
      <c r="Z60" s="1"/>
      <c r="AA60" s="1"/>
      <c r="AB60" s="1"/>
    </row>
    <row r="61" spans="1:28" ht="12.75">
      <c r="A61" s="1"/>
      <c r="B61" s="1"/>
      <c r="C61" s="1"/>
      <c r="D61" s="1"/>
      <c r="E61" s="1"/>
      <c r="F61" s="3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3"/>
      <c r="U61" s="1"/>
      <c r="V61" s="1"/>
      <c r="W61" s="1"/>
      <c r="X61" s="1"/>
      <c r="Y61" s="1"/>
      <c r="Z61" s="1"/>
      <c r="AA61" s="1"/>
      <c r="AB61" s="1"/>
    </row>
    <row r="62" spans="1:28" ht="12.75">
      <c r="A62" s="1"/>
      <c r="B62" s="1"/>
      <c r="C62" s="1"/>
      <c r="D62" s="1"/>
      <c r="E62" s="1"/>
      <c r="F62" s="3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8"/>
      <c r="U62" s="1"/>
      <c r="V62" s="1"/>
      <c r="W62" s="1"/>
      <c r="X62" s="1"/>
      <c r="Y62" s="1"/>
      <c r="Z62" s="1"/>
      <c r="AA62" s="1"/>
      <c r="AB62" s="1"/>
    </row>
    <row r="63" spans="1:28" ht="12.75">
      <c r="A63" s="1"/>
      <c r="B63" s="1"/>
      <c r="C63" s="1"/>
      <c r="D63" s="1"/>
      <c r="E63" s="1"/>
      <c r="F63" s="3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3"/>
      <c r="U63" s="1"/>
      <c r="V63" s="1"/>
      <c r="W63" s="1"/>
      <c r="X63" s="1"/>
      <c r="Y63" s="1"/>
      <c r="Z63" s="1"/>
      <c r="AA63" s="1"/>
      <c r="AB63" s="1"/>
    </row>
    <row r="64" spans="1:28" ht="12.75">
      <c r="A64" s="1"/>
      <c r="B64" s="1"/>
      <c r="C64" s="1"/>
      <c r="D64" s="1"/>
      <c r="E64" s="1"/>
      <c r="F64" s="3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3"/>
      <c r="U64" s="1"/>
      <c r="V64" s="1"/>
      <c r="W64" s="1"/>
      <c r="X64" s="1"/>
      <c r="Y64" s="1"/>
      <c r="Z64" s="1"/>
      <c r="AA64" s="1"/>
      <c r="AB64" s="1"/>
    </row>
    <row r="65" spans="1:28" ht="12.75">
      <c r="A65" s="1"/>
      <c r="B65" s="1"/>
      <c r="C65" s="1"/>
      <c r="D65" s="1"/>
      <c r="E65" s="1"/>
      <c r="F65" s="3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3"/>
      <c r="U65" s="1"/>
      <c r="V65" s="1"/>
      <c r="W65" s="1"/>
      <c r="X65" s="1"/>
      <c r="Y65" s="1"/>
      <c r="Z65" s="1"/>
      <c r="AA65" s="1"/>
      <c r="AB65" s="1"/>
    </row>
    <row r="66" spans="1:28" ht="12.75">
      <c r="A66" s="1"/>
      <c r="B66" s="1"/>
      <c r="C66" s="1"/>
      <c r="D66" s="1"/>
      <c r="E66" s="1"/>
      <c r="F66" s="3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3"/>
      <c r="U66" s="1"/>
      <c r="V66" s="1"/>
      <c r="W66" s="1"/>
      <c r="X66" s="1"/>
      <c r="Y66" s="1"/>
      <c r="Z66" s="1"/>
      <c r="AA66" s="1"/>
      <c r="AB66" s="1"/>
    </row>
    <row r="67" spans="1:28" ht="12.75">
      <c r="A67" s="1"/>
      <c r="B67" s="1"/>
      <c r="C67" s="1"/>
      <c r="D67" s="1"/>
      <c r="E67" s="1"/>
      <c r="F67" s="3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3"/>
      <c r="U67" s="1"/>
      <c r="V67" s="1"/>
      <c r="W67" s="1"/>
      <c r="X67" s="1"/>
      <c r="Y67" s="1"/>
      <c r="Z67" s="1"/>
      <c r="AA67" s="1"/>
      <c r="AB67" s="1"/>
    </row>
    <row r="68" spans="1:28" ht="12.75">
      <c r="A68" s="1"/>
      <c r="B68" s="1"/>
      <c r="C68" s="1"/>
      <c r="D68" s="1"/>
      <c r="E68" s="1"/>
      <c r="F68" s="3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3"/>
      <c r="U68" s="1"/>
      <c r="V68" s="1"/>
      <c r="W68" s="1"/>
      <c r="X68" s="1"/>
      <c r="Y68" s="1"/>
      <c r="Z68" s="1"/>
      <c r="AA68" s="1"/>
      <c r="AB68" s="1"/>
    </row>
    <row r="69" spans="1:28" ht="12.75">
      <c r="A69" s="1"/>
      <c r="B69" s="1"/>
      <c r="C69" s="1"/>
      <c r="D69" s="1"/>
      <c r="E69" s="1"/>
      <c r="F69" s="3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3"/>
      <c r="U69" s="1"/>
      <c r="V69" s="1"/>
      <c r="W69" s="1"/>
      <c r="X69" s="1"/>
      <c r="Y69" s="1"/>
      <c r="Z69" s="1"/>
      <c r="AA69" s="1"/>
      <c r="AB69" s="1"/>
    </row>
    <row r="70" spans="1:28" ht="12.75">
      <c r="A70" s="1"/>
      <c r="B70" s="1"/>
      <c r="C70" s="1"/>
      <c r="D70" s="1"/>
      <c r="E70" s="1"/>
      <c r="F70" s="3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3"/>
      <c r="U70" s="1"/>
      <c r="V70" s="1"/>
      <c r="W70" s="1"/>
      <c r="X70" s="1"/>
      <c r="Y70" s="1"/>
      <c r="Z70" s="1"/>
      <c r="AA70" s="1"/>
      <c r="AB70" s="1"/>
    </row>
    <row r="71" spans="1:28" ht="12.75">
      <c r="A71" s="1"/>
      <c r="B71" s="1"/>
      <c r="C71" s="1"/>
      <c r="D71" s="1"/>
      <c r="E71" s="1"/>
      <c r="F71" s="3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3"/>
      <c r="U71" s="1"/>
      <c r="V71" s="1"/>
      <c r="W71" s="1"/>
      <c r="X71" s="1"/>
      <c r="Y71" s="1"/>
      <c r="Z71" s="1"/>
      <c r="AA71" s="1"/>
      <c r="AB71" s="1"/>
    </row>
    <row r="72" spans="1:28" ht="12.75">
      <c r="A72" s="1"/>
      <c r="B72" s="1"/>
      <c r="C72" s="1"/>
      <c r="D72" s="1"/>
      <c r="E72" s="1"/>
      <c r="F72" s="3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3"/>
      <c r="U72" s="1"/>
      <c r="V72" s="1"/>
      <c r="W72" s="1"/>
      <c r="X72" s="1"/>
      <c r="Y72" s="1"/>
      <c r="Z72" s="1"/>
      <c r="AA72" s="1"/>
      <c r="AB72" s="1"/>
    </row>
    <row r="73" spans="1:28" ht="12.75">
      <c r="A73" s="1"/>
      <c r="B73" s="1"/>
      <c r="C73" s="1"/>
      <c r="D73" s="1"/>
      <c r="E73" s="1"/>
      <c r="F73" s="3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3"/>
      <c r="U73" s="1"/>
      <c r="V73" s="1"/>
      <c r="W73" s="1"/>
      <c r="X73" s="1"/>
      <c r="Y73" s="1"/>
      <c r="Z73" s="1"/>
      <c r="AA73" s="1"/>
      <c r="AB73" s="1"/>
    </row>
    <row r="74" spans="1:28" ht="12.75">
      <c r="A74" s="1"/>
      <c r="B74" s="1"/>
      <c r="C74" s="1"/>
      <c r="D74" s="1"/>
      <c r="E74" s="1"/>
      <c r="F74" s="3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3"/>
      <c r="U74" s="1"/>
      <c r="V74" s="1"/>
      <c r="W74" s="1"/>
      <c r="X74" s="1"/>
      <c r="Y74" s="1"/>
      <c r="Z74" s="1"/>
      <c r="AA74" s="1"/>
      <c r="AB74" s="1"/>
    </row>
    <row r="75" spans="1:28" ht="12.75">
      <c r="A75" s="1"/>
      <c r="B75" s="1"/>
      <c r="C75" s="1"/>
      <c r="D75" s="1"/>
      <c r="E75" s="1"/>
      <c r="F75" s="36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3"/>
      <c r="U75" s="1"/>
      <c r="V75" s="1"/>
      <c r="W75" s="1"/>
      <c r="X75" s="1"/>
      <c r="Y75" s="1"/>
      <c r="Z75" s="1"/>
      <c r="AA75" s="1"/>
      <c r="AB75" s="1"/>
    </row>
    <row r="76" spans="1:28" ht="12.75">
      <c r="A76" s="1"/>
      <c r="B76" s="1"/>
      <c r="C76" s="1"/>
      <c r="D76" s="1"/>
      <c r="E76" s="1"/>
      <c r="F76" s="3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1"/>
      <c r="B77" s="1"/>
      <c r="C77" s="1"/>
      <c r="D77" s="1"/>
      <c r="E77" s="1"/>
      <c r="F77" s="3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1"/>
      <c r="B78" s="1"/>
      <c r="C78" s="1"/>
      <c r="D78" s="1"/>
      <c r="E78" s="1"/>
      <c r="F78" s="3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1"/>
      <c r="B79" s="1"/>
      <c r="C79" s="1"/>
      <c r="D79" s="1"/>
      <c r="E79" s="1"/>
      <c r="F79" s="3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1"/>
      <c r="B80" s="1"/>
      <c r="C80" s="1"/>
      <c r="D80" s="1"/>
      <c r="E80" s="1"/>
      <c r="F80" s="3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1"/>
      <c r="B81" s="1"/>
      <c r="C81" s="1"/>
      <c r="D81" s="1"/>
      <c r="E81" s="1"/>
      <c r="F81" s="3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1"/>
      <c r="B82" s="1"/>
      <c r="C82" s="1"/>
      <c r="D82" s="1"/>
      <c r="E82" s="1"/>
      <c r="F82" s="3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1"/>
      <c r="B83" s="1"/>
      <c r="C83" s="1"/>
      <c r="D83" s="1"/>
      <c r="E83" s="1"/>
      <c r="F83" s="3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1"/>
      <c r="B84" s="1"/>
      <c r="C84" s="1"/>
      <c r="D84" s="1"/>
      <c r="E84" s="1"/>
      <c r="F84" s="3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1"/>
      <c r="B85" s="1"/>
      <c r="C85" s="1"/>
      <c r="D85" s="1"/>
      <c r="E85" s="1"/>
      <c r="F85" s="3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1"/>
      <c r="B86" s="1"/>
      <c r="C86" s="1"/>
      <c r="D86" s="1"/>
      <c r="E86" s="1"/>
      <c r="F86" s="3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1"/>
      <c r="B87" s="1"/>
      <c r="C87" s="1"/>
      <c r="D87" s="1"/>
      <c r="E87" s="1"/>
      <c r="F87" s="3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1"/>
      <c r="B88" s="1"/>
      <c r="C88" s="1"/>
      <c r="D88" s="1"/>
      <c r="E88" s="1"/>
      <c r="F88" s="3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1"/>
      <c r="B89" s="1"/>
      <c r="C89" s="1"/>
      <c r="D89" s="1"/>
      <c r="E89" s="1"/>
      <c r="F89" s="36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1"/>
      <c r="B90" s="1"/>
      <c r="C90" s="1"/>
      <c r="D90" s="1"/>
      <c r="E90" s="1"/>
      <c r="F90" s="3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1"/>
      <c r="B91" s="1"/>
      <c r="C91" s="1"/>
      <c r="D91" s="1"/>
      <c r="E91" s="1"/>
      <c r="F91" s="3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1"/>
      <c r="B92" s="1"/>
      <c r="C92" s="1"/>
      <c r="D92" s="1"/>
      <c r="E92" s="1"/>
      <c r="F92" s="3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1"/>
      <c r="B93" s="1"/>
      <c r="C93" s="1"/>
      <c r="D93" s="1"/>
      <c r="E93" s="1"/>
      <c r="F93" s="36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1"/>
      <c r="B94" s="1"/>
      <c r="C94" s="1"/>
      <c r="D94" s="1"/>
      <c r="E94" s="1"/>
      <c r="F94" s="3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1"/>
      <c r="B95" s="1"/>
      <c r="C95" s="1"/>
      <c r="D95" s="1"/>
      <c r="E95" s="1"/>
      <c r="F95" s="3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>
      <c r="A96" s="1"/>
      <c r="B96" s="1"/>
      <c r="C96" s="1"/>
      <c r="D96" s="1"/>
      <c r="E96" s="1"/>
      <c r="F96" s="3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sheetProtection password="D86C" sheet="1" objects="1" scenarios="1"/>
  <mergeCells count="13">
    <mergeCell ref="A3:I3"/>
    <mergeCell ref="W10:X10"/>
    <mergeCell ref="W11:X11"/>
    <mergeCell ref="B52:H52"/>
    <mergeCell ref="C50:F50"/>
    <mergeCell ref="G5:H5"/>
    <mergeCell ref="G6:H6"/>
    <mergeCell ref="A8:B8"/>
    <mergeCell ref="F8:G8"/>
    <mergeCell ref="G54:I54"/>
    <mergeCell ref="B55:D55"/>
    <mergeCell ref="B54:D54"/>
    <mergeCell ref="G55:I55"/>
  </mergeCells>
  <dataValidations count="2">
    <dataValidation type="list" allowBlank="1" showInputMessage="1" showErrorMessage="1" sqref="F5">
      <formula1>$T$4:$T$39</formula1>
    </dataValidation>
    <dataValidation type="list" allowBlank="1" showInputMessage="1" showErrorMessage="1" sqref="F6">
      <formula1>$U$4:$U$13</formula1>
    </dataValidation>
  </dataValidations>
  <printOptions/>
  <pageMargins left="0" right="0" top="0.44" bottom="1" header="0.5" footer="0.5"/>
  <pageSetup blackAndWhite="1" horizontalDpi="600" verticalDpi="600" orientation="portrait" scale="94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evan1deb</dc:creator>
  <cp:keywords/>
  <dc:description/>
  <cp:lastModifiedBy>nord1tom</cp:lastModifiedBy>
  <cp:lastPrinted>2008-03-20T13:24:34Z</cp:lastPrinted>
  <dcterms:created xsi:type="dcterms:W3CDTF">2001-04-24T18:41:22Z</dcterms:created>
  <dcterms:modified xsi:type="dcterms:W3CDTF">2008-11-06T20:04:35Z</dcterms:modified>
  <cp:category/>
  <cp:version/>
  <cp:contentType/>
  <cp:contentStatus/>
</cp:coreProperties>
</file>